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819" firstSheet="2" activeTab="5"/>
  </bookViews>
  <sheets>
    <sheet name="1-1禄劝县一般公共预算收入情况表" sheetId="28" r:id="rId1"/>
    <sheet name="1-2禄劝县一般公共预算支出情况表" sheetId="29" r:id="rId2"/>
    <sheet name="1-3禄劝县本级一般公共预算收入情况表" sheetId="31" r:id="rId3"/>
    <sheet name="1-4禄劝县本级一般公共预算支出情况表（公开到项级）" sheetId="33" r:id="rId4"/>
    <sheet name="1-5禄劝县本级一般公共预算基本支出情况表（公开到款级）" sheetId="132" r:id="rId5"/>
    <sheet name="1-6一般公共预算支出表（州（市）对下转移支付项目）" sheetId="35" r:id="rId6"/>
    <sheet name="1-7昆明市禄劝县分地区税收返还和转移支付预算表" sheetId="36" r:id="rId7"/>
    <sheet name="1-8禄劝县本级“三公”经费预算财政拨款情况统计表" sheetId="131" r:id="rId8"/>
    <sheet name="2-1禄劝县政府性基金预算收入情况表" sheetId="54" r:id="rId9"/>
    <sheet name="2-2禄劝县政府性基金预算支出情况表" sheetId="55" r:id="rId10"/>
    <sheet name="2-3昆明市禄劝县县本级政府性基金预算收入情况表" sheetId="56" r:id="rId11"/>
    <sheet name="2-4禄劝县县本级政府性基金预算支出情况表（公开到项级）" sheetId="57" r:id="rId12"/>
    <sheet name="2-5本级政府性基金支出表（州（市）对下转移支付）" sheetId="58" r:id="rId13"/>
    <sheet name="3-1禄劝县国有资本经营收入预算情况表" sheetId="108" r:id="rId14"/>
    <sheet name="3-2禄劝县国有资本经营支出预算情况表" sheetId="109" r:id="rId15"/>
    <sheet name="3-3县本级国有资本经营收入预算情况表" sheetId="110" r:id="rId16"/>
    <sheet name="3-4县本级国有资本经营支出预算情况表（公开到项级）" sheetId="111" r:id="rId17"/>
    <sheet name="3-5 禄劝县国有资本经营预算转移支付表 （分地区）" sheetId="129" r:id="rId18"/>
    <sheet name="3-6 国有资本经营预算转移支付表（分项目）" sheetId="130" r:id="rId19"/>
    <sheet name="4-1禄劝县社会保险基金收入预算情况表" sheetId="113" r:id="rId20"/>
    <sheet name="4-2禄劝县社会保险基金支出预算情况表" sheetId="114" r:id="rId21"/>
    <sheet name="4-3县本级社会保险基金收入预算情况表" sheetId="117" r:id="rId22"/>
    <sheet name="4-4县本级社会保险基金支出预算情况表" sheetId="118" r:id="rId23"/>
    <sheet name="5-1   2024年地方政府债务限额及余额预算情况表" sheetId="119" r:id="rId24"/>
    <sheet name="5-2  2024年地方政府一般债务余额情况表" sheetId="120" r:id="rId25"/>
    <sheet name="5-3  本级2024年地方政府一般债务余额情况表" sheetId="121" r:id="rId26"/>
    <sheet name="5-4 2024年地方政府专项债务余额情况表" sheetId="122" r:id="rId27"/>
    <sheet name="5-5 本级2024年地方政府专项债务余额情况表（本级）" sheetId="123" r:id="rId28"/>
    <sheet name="5-6 地方政府债券发行及还本付息情况表" sheetId="124" r:id="rId29"/>
    <sheet name="5-7 2025年政府专项债务限额和余额情况表" sheetId="125" r:id="rId30"/>
    <sheet name="5-8 2025年年初新增地方政府债券资金安排表" sheetId="126" r:id="rId31"/>
    <sheet name="6-2重点工作情况解释说明汇总表" sheetId="134" r:id="rId32"/>
  </sheets>
  <externalReferences>
    <externalReference r:id="rId33"/>
    <externalReference r:id="rId34"/>
  </externalReferences>
  <definedNames>
    <definedName name="_xlnm._FilterDatabase" localSheetId="0" hidden="1">'1-1禄劝县一般公共预算收入情况表'!$A$4:$E$40</definedName>
    <definedName name="_xlnm._FilterDatabase" localSheetId="3" hidden="1">'1-4禄劝县本级一般公共预算支出情况表（公开到项级）'!$A$3:$E$1343</definedName>
    <definedName name="_xlnm._FilterDatabase" localSheetId="8" hidden="1">'2-1禄劝县政府性基金预算收入情况表'!$A$3:$E$27</definedName>
    <definedName name="_xlnm._FilterDatabase" localSheetId="11" hidden="1">'2-4禄劝县县本级政府性基金预算支出情况表（公开到项级）'!$A$3:$E$282</definedName>
    <definedName name="_xlnm._FilterDatabase" localSheetId="9" hidden="1">'2-2禄劝县政府性基金预算支出情况表'!$A$3:$E$292</definedName>
    <definedName name="_xlnm._FilterDatabase" localSheetId="19" hidden="1">'4-1禄劝县社会保险基金收入预算情况表'!$A$3:$D$40</definedName>
    <definedName name="_xlnm._FilterDatabase" localSheetId="1" hidden="1">'1-2禄劝县一般公共预算支出情况表'!$A$3:$E$39</definedName>
    <definedName name="_xlnm._FilterDatabase" localSheetId="2" hidden="1">'1-3禄劝县本级一般公共预算收入情况表'!$A$3:$E$40</definedName>
    <definedName name="_xlnm._FilterDatabase" localSheetId="4" hidden="1">'1-5禄劝县本级一般公共预算基本支出情况表（公开到款级）'!$A$3:$B$33</definedName>
    <definedName name="_xlnm._FilterDatabase" localSheetId="5" hidden="1">'1-6一般公共预算支出表（州（市）对下转移支付项目）'!$A$3:$D$44</definedName>
    <definedName name="_xlnm._FilterDatabase" localSheetId="10" hidden="1">'2-3昆明市禄劝县县本级政府性基金预算收入情况表'!$A$3:$E$27</definedName>
    <definedName name="_xlnm._FilterDatabase" localSheetId="12" hidden="1">'2-5本级政府性基金支出表（州（市）对下转移支付）'!$A$3:$D$18</definedName>
    <definedName name="_xlnm._FilterDatabase" localSheetId="13" hidden="1">'3-1禄劝县国有资本经营收入预算情况表'!$A$3:$D$41</definedName>
    <definedName name="_xlnm._FilterDatabase" localSheetId="14" hidden="1">'3-2禄劝县国有资本经营支出预算情况表'!$A$3:$D$28</definedName>
    <definedName name="_xlnm._FilterDatabase" localSheetId="15" hidden="1">'3-3县本级国有资本经营收入预算情况表'!$A$3:$D$35</definedName>
    <definedName name="_xlnm._FilterDatabase" localSheetId="16" hidden="1">'3-4县本级国有资本经营支出预算情况表（公开到项级）'!$A$3:$D$21</definedName>
    <definedName name="_xlnm._FilterDatabase" localSheetId="20" hidden="1">'4-2禄劝县社会保险基金支出预算情况表'!$A$3:$D$24</definedName>
    <definedName name="_xlnm._FilterDatabase" localSheetId="21" hidden="1">'4-3县本级社会保险基金收入预算情况表'!$A$3:$D$40</definedName>
    <definedName name="_xlnm._FilterDatabase" localSheetId="22" hidden="1">'4-4县本级社会保险基金支出预算情况表'!$A$3:$D$24</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'1-1禄劝县一般公共预算收入情况表'!$B$1:$E$40</definedName>
    <definedName name="_xlnm.Print_Area" localSheetId="1">'1-2禄劝县一般公共预算支出情况表'!$B$1:$E$38</definedName>
    <definedName name="_xlnm.Print_Area" localSheetId="2">'1-3禄劝县本级一般公共预算收入情况表'!$B$1:$E$40</definedName>
    <definedName name="_xlnm.Print_Area" localSheetId="3">'1-4禄劝县本级一般公共预算支出情况表（公开到项级）'!$B$1:$E$1345</definedName>
    <definedName name="_xlnm.Print_Area" localSheetId="4">'1-5禄劝县本级一般公共预算基本支出情况表（公开到款级）'!$A$1:$B$33</definedName>
    <definedName name="_xlnm.Print_Area" localSheetId="5">'1-6一般公共预算支出表（州（市）对下转移支付项目）'!$A$1:$C$44</definedName>
    <definedName name="_xlnm.Print_Area" localSheetId="6">'1-7昆明市禄劝县分地区税收返还和转移支付预算表'!$A$1:$D$14</definedName>
    <definedName name="_xlnm.Print_Area" localSheetId="8">'2-1禄劝县政府性基金预算收入情况表'!$B$1:$E$37</definedName>
    <definedName name="_xlnm.Print_Area" localSheetId="9">'2-2禄劝县政府性基金预算支出情况表'!$B$1:$E$292</definedName>
    <definedName name="_xlnm.Print_Area" localSheetId="10">'2-3昆明市禄劝县县本级政府性基金预算收入情况表'!$B$1:$E$37</definedName>
    <definedName name="_xlnm.Print_Area" localSheetId="11">'2-4禄劝县县本级政府性基金预算支出情况表（公开到项级）'!$B$1:$E$294</definedName>
    <definedName name="_xlnm.Print_Area" localSheetId="12">'2-5本级政府性基金支出表（州（市）对下转移支付）'!$A$1:$D$17</definedName>
    <definedName name="_xlnm.Print_Area" localSheetId="13">'3-1禄劝县国有资本经营收入预算情况表'!$A$1:$D$41</definedName>
    <definedName name="_xlnm.Print_Area" localSheetId="14">'3-2禄劝县国有资本经营支出预算情况表'!$A$1:$D$28</definedName>
    <definedName name="_xlnm.Print_Area" localSheetId="15">'3-3县本级国有资本经营收入预算情况表'!$A$1:$D$35</definedName>
    <definedName name="_xlnm.Print_Area" localSheetId="16">'3-4县本级国有资本经营支出预算情况表（公开到项级）'!$A$1:$D$21</definedName>
    <definedName name="_xlnm.Print_Area" localSheetId="17">'3-5 禄劝县国有资本经营预算转移支付表 （分地区）'!$A$1:$B$13</definedName>
    <definedName name="_xlnm.Print_Area" localSheetId="18">'3-6 国有资本经营预算转移支付表（分项目）'!$A$1:$B$12</definedName>
    <definedName name="_xlnm.Print_Area" localSheetId="19">'4-1禄劝县社会保险基金收入预算情况表'!$A$1:$D$40</definedName>
    <definedName name="_xlnm.Print_Area" localSheetId="20">'4-2禄劝县社会保险基金支出预算情况表'!$A$1:$D$24</definedName>
    <definedName name="_xlnm.Print_Area" localSheetId="21">'4-3县本级社会保险基金收入预算情况表'!$A$1:$D$40</definedName>
    <definedName name="_xlnm.Print_Area" localSheetId="22">'4-4县本级社会保险基金支出预算情况表'!$A$1:$D$24</definedName>
    <definedName name="_xlnm.Print_Titles" localSheetId="0">'1-1禄劝县一般公共预算收入情况表'!$2:$4</definedName>
    <definedName name="_xlnm.Print_Titles" localSheetId="1">'1-2禄劝县一般公共预算支出情况表'!$1:$3</definedName>
    <definedName name="_xlnm.Print_Titles" localSheetId="2">'1-3禄劝县本级一般公共预算收入情况表'!$1:$3</definedName>
    <definedName name="_xlnm.Print_Titles" localSheetId="3">'1-4禄劝县本级一般公共预算支出情况表（公开到项级）'!$1:$3</definedName>
    <definedName name="_xlnm.Print_Titles" localSheetId="4">'1-5禄劝县本级一般公共预算基本支出情况表（公开到款级）'!$1:$3</definedName>
    <definedName name="_xlnm.Print_Titles" localSheetId="5">'1-6一般公共预算支出表（州（市）对下转移支付项目）'!$1:$3</definedName>
    <definedName name="_xlnm.Print_Titles" localSheetId="6">'1-7昆明市禄劝县分地区税收返还和转移支付预算表'!$1:$3</definedName>
    <definedName name="_xlnm.Print_Titles" localSheetId="8">'2-1禄劝县政府性基金预算收入情况表'!$1:$3</definedName>
    <definedName name="_xlnm.Print_Titles" localSheetId="9">'2-2禄劝县政府性基金预算支出情况表'!$1:$3</definedName>
    <definedName name="_xlnm.Print_Titles" localSheetId="10">'2-3昆明市禄劝县县本级政府性基金预算收入情况表'!$1:$3</definedName>
    <definedName name="_xlnm.Print_Titles" localSheetId="11">'2-4禄劝县县本级政府性基金预算支出情况表（公开到项级）'!$1:$3</definedName>
    <definedName name="_xlnm.Print_Titles" localSheetId="12">'2-5本级政府性基金支出表（州（市）对下转移支付）'!$1:$3</definedName>
    <definedName name="_xlnm.Print_Titles" localSheetId="13">'3-1禄劝县国有资本经营收入预算情况表'!$1:$3</definedName>
    <definedName name="_xlnm.Print_Titles" localSheetId="14">'3-2禄劝县国有资本经营支出预算情况表'!$1:$3</definedName>
    <definedName name="_xlnm.Print_Titles" localSheetId="15">'3-3县本级国有资本经营收入预算情况表'!$1:$3</definedName>
    <definedName name="_xlnm.Print_Titles" localSheetId="19">'4-1禄劝县社会保险基金收入预算情况表'!$1:$3</definedName>
    <definedName name="_xlnm.Print_Titles" localSheetId="21">'4-3县本级社会保险基金收入预算情况表'!$1:$3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#REF!</definedName>
    <definedName name="_xlnm._FilterDatabase" localSheetId="28" hidden="1">'5-6 地方政府债券发行及还本付息情况表'!$C$12:$D$13</definedName>
  </definedNames>
  <calcPr calcId="144525" fullPrecision="0"/>
</workbook>
</file>

<file path=xl/sharedStrings.xml><?xml version="1.0" encoding="utf-8"?>
<sst xmlns="http://schemas.openxmlformats.org/spreadsheetml/2006/main" count="4633" uniqueCount="3273">
  <si>
    <t>附件1</t>
  </si>
  <si>
    <t>1-1  2025年昆明市禄劝县一般公共预算收入情况表</t>
  </si>
  <si>
    <t>单位：万元</t>
  </si>
  <si>
    <t>科目编码</t>
  </si>
  <si>
    <t>项目</t>
  </si>
  <si>
    <t>2024年执行数</t>
  </si>
  <si>
    <t>2025年预算数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</si>
  <si>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</si>
  <si>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</si>
  <si>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</si>
  <si>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</si>
  <si>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</si>
  <si>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</si>
  <si>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</si>
  <si>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</si>
  <si>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</si>
  <si>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</si>
  <si>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</si>
  <si>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</si>
  <si>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</si>
  <si>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</si>
  <si>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</si>
  <si>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</si>
  <si>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</si>
  <si>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</si>
  <si>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</si>
  <si>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</si>
  <si>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</si>
  <si>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</si>
  <si>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</si>
  <si>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</si>
  <si>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</si>
  <si>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</si>
  <si>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</si>
  <si>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</si>
  <si>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</si>
  <si>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</si>
  <si>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</si>
  <si>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</si>
  <si>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</si>
  <si>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</si>
  <si>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</si>
  <si>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</si>
  <si>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</si>
  <si>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</si>
  <si>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</si>
  <si>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</si>
  <si>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</si>
  <si>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</si>
  <si>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</si>
  <si>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</si>
  <si>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</si>
  <si>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</si>
  <si>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</si>
  <si>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</si>
  <si>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</si>
  <si>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</si>
  <si>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</si>
  <si>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</si>
  <si>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</si>
  <si>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</si>
  <si>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</si>
  <si>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</si>
  <si>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</si>
  <si>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</si>
  <si>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</si>
  <si>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</si>
  <si>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</si>
  <si>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2025年昆明市禄劝县一般公共预算支出情况表</t>
  </si>
  <si>
    <t>201</t>
  </si>
  <si>
    <t>一、一般公共服务</t>
  </si>
  <si>
    <t>202</t>
  </si>
  <si>
    <t>二、外交支出</t>
  </si>
  <si>
    <t>203</t>
  </si>
  <si>
    <t>三、国防支出</t>
  </si>
  <si>
    <t>204</t>
  </si>
  <si>
    <t>四、公共安全支出</t>
  </si>
  <si>
    <t>205</t>
  </si>
  <si>
    <t>五、教育支出</t>
  </si>
  <si>
    <t>206</t>
  </si>
  <si>
    <t>六、科学技术支出</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</si>
  <si>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</si>
  <si>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</si>
  <si>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</si>
  <si>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</si>
  <si>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</si>
  <si>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</si>
  <si>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</si>
  <si>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</si>
  <si>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</si>
  <si>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</si>
  <si>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</si>
  <si>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</si>
  <si>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</si>
  <si>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</si>
  <si>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</si>
  <si>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</si>
  <si>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</si>
  <si>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</si>
  <si>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</si>
  <si>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</si>
  <si>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</si>
  <si>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</si>
  <si>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</si>
  <si>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</si>
  <si>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</si>
  <si>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</si>
  <si>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</si>
  <si>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</si>
  <si>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</si>
  <si>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</si>
  <si>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</si>
  <si>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</si>
  <si>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</si>
  <si>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</si>
  <si>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</si>
  <si>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</si>
  <si>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</si>
  <si>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</si>
  <si>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</si>
  <si>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</si>
  <si>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</si>
  <si>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</si>
  <si>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</si>
  <si>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</si>
  <si>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</si>
  <si>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</si>
  <si>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2025年昆明市禄劝县本级一般公共预算收入情况表</t>
  </si>
  <si>
    <t>2024年预算数</t>
  </si>
  <si>
    <t>比上年预算数增长%</t>
  </si>
  <si>
    <r>
      <rPr>
        <sz val="14"/>
        <rFont val="宋体"/>
        <charset val="134"/>
      </rPr>
      <t>10199</t>
    </r>
  </si>
  <si>
    <t>县本级一般公共预算收入</t>
  </si>
  <si>
    <t xml:space="preserve">   上解收入</t>
  </si>
  <si>
    <t>1-4 2025年昆明市禄劝县县本级一般公共预算支出情况表</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</si>
  <si>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</si>
  <si>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</si>
  <si>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</si>
  <si>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</si>
  <si>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</si>
  <si>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</si>
  <si>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</si>
  <si>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</si>
  <si>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</si>
  <si>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</si>
  <si>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</si>
  <si>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</si>
  <si>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</si>
  <si>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</si>
  <si>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</si>
  <si>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</si>
  <si>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</si>
  <si>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</si>
  <si>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</si>
  <si>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</si>
  <si>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</si>
  <si>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</si>
  <si>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</si>
  <si>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</si>
  <si>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</si>
  <si>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</si>
  <si>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</si>
  <si>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</si>
  <si>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</si>
  <si>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</si>
  <si>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</si>
  <si>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</si>
  <si>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</si>
  <si>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</si>
  <si>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</si>
  <si>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</si>
  <si>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</si>
  <si>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</si>
  <si>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</si>
  <si>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</si>
  <si>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</si>
  <si>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</si>
  <si>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</si>
  <si>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</si>
  <si>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</si>
  <si>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</si>
  <si>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</si>
  <si>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</si>
  <si>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</si>
  <si>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</si>
  <si>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</si>
  <si>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</si>
  <si>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</si>
  <si>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</si>
  <si>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</si>
  <si>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</si>
  <si>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</si>
  <si>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</si>
  <si>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</si>
  <si>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</si>
  <si>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</si>
  <si>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</si>
  <si>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</si>
  <si>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</si>
  <si>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</si>
  <si>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</si>
  <si>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</si>
  <si>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</si>
  <si>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</si>
  <si>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</si>
  <si>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</si>
  <si>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</si>
  <si>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</si>
  <si>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</si>
  <si>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</si>
  <si>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</si>
  <si>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</si>
  <si>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</si>
  <si>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</si>
  <si>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</si>
  <si>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</si>
  <si>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</si>
  <si>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</si>
  <si>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</si>
  <si>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</si>
  <si>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</si>
  <si>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</si>
  <si>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</si>
  <si>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</si>
  <si>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</si>
  <si>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</si>
  <si>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</si>
  <si>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</si>
  <si>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</si>
  <si>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</si>
  <si>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</si>
  <si>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</si>
  <si>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</si>
  <si>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</si>
  <si>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</si>
  <si>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</si>
  <si>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</si>
  <si>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</si>
  <si>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</si>
  <si>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</si>
  <si>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</si>
  <si>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</si>
  <si>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</si>
  <si>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</si>
  <si>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</si>
  <si>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</si>
  <si>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</si>
  <si>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</si>
  <si>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</si>
  <si>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</si>
  <si>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</si>
  <si>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</si>
  <si>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</si>
  <si>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</si>
  <si>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</si>
  <si>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</si>
  <si>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</si>
  <si>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</si>
  <si>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</si>
  <si>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</si>
  <si>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</si>
  <si>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</si>
  <si>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</si>
  <si>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</si>
  <si>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</si>
  <si>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</si>
  <si>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</si>
  <si>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</si>
  <si>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</si>
  <si>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</si>
  <si>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</si>
  <si>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</si>
  <si>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</si>
  <si>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</si>
  <si>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</si>
  <si>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</si>
  <si>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</si>
  <si>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</si>
  <si>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</si>
  <si>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</si>
  <si>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</si>
  <si>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</si>
  <si>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</si>
  <si>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</si>
  <si>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</si>
  <si>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</si>
  <si>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</si>
  <si>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</si>
  <si>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</si>
  <si>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</si>
  <si>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</si>
  <si>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</si>
  <si>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</si>
  <si>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</si>
  <si>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</si>
  <si>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</si>
  <si>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</si>
  <si>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</si>
  <si>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</si>
  <si>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</si>
  <si>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</si>
  <si>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</si>
  <si>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</si>
  <si>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</si>
  <si>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</si>
  <si>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</si>
  <si>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</si>
  <si>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</si>
  <si>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</si>
  <si>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</si>
  <si>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</si>
  <si>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</si>
  <si>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</si>
  <si>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</si>
  <si>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</si>
  <si>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</si>
  <si>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</si>
  <si>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</si>
  <si>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</si>
  <si>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</si>
  <si>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</si>
  <si>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</si>
  <si>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</si>
  <si>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</si>
  <si>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</si>
  <si>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</si>
  <si>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</si>
  <si>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</si>
  <si>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</si>
  <si>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</si>
  <si>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</si>
  <si>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</si>
  <si>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</si>
  <si>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</si>
  <si>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</si>
  <si>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</si>
  <si>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</si>
  <si>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</si>
  <si>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</si>
  <si>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</si>
  <si>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</si>
  <si>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</si>
  <si>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</si>
  <si>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</si>
  <si>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</si>
  <si>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</si>
  <si>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</si>
  <si>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</si>
  <si>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</si>
  <si>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</si>
  <si>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</si>
  <si>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</si>
  <si>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</si>
  <si>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</si>
  <si>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</si>
  <si>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</si>
  <si>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</si>
  <si>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</si>
  <si>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</si>
  <si>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</si>
  <si>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</si>
  <si>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</si>
  <si>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</si>
  <si>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</si>
  <si>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</si>
  <si>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</si>
  <si>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</si>
  <si>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</si>
  <si>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</si>
  <si>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</si>
  <si>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</si>
  <si>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</si>
  <si>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</si>
  <si>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</si>
  <si>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</si>
  <si>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</si>
  <si>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</si>
  <si>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</si>
  <si>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</si>
  <si>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</si>
  <si>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</si>
  <si>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</si>
  <si>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</si>
  <si>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</si>
  <si>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</si>
  <si>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</si>
  <si>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</si>
  <si>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</si>
  <si>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</si>
  <si>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</si>
  <si>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</si>
  <si>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</si>
  <si>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</si>
  <si>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</si>
  <si>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</si>
  <si>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</si>
  <si>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</si>
  <si>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</si>
  <si>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</si>
  <si>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</si>
  <si>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</si>
  <si>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</si>
  <si>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</si>
  <si>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</si>
  <si>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</si>
  <si>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</si>
  <si>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</si>
  <si>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</si>
  <si>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</si>
  <si>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</si>
  <si>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</si>
  <si>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</si>
  <si>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</si>
  <si>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</si>
  <si>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</si>
  <si>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</si>
  <si>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</si>
  <si>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</si>
  <si>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</si>
  <si>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</si>
  <si>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</si>
  <si>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</si>
  <si>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</si>
  <si>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</si>
  <si>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</si>
  <si>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</si>
  <si>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</si>
  <si>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</si>
  <si>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</si>
  <si>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</si>
  <si>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</si>
  <si>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</si>
  <si>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</si>
  <si>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</si>
  <si>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</si>
  <si>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</si>
  <si>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</si>
  <si>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</si>
  <si>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</si>
  <si>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</si>
  <si>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</si>
  <si>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</si>
  <si>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</si>
  <si>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</si>
  <si>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</si>
  <si>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</si>
  <si>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</si>
  <si>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</si>
  <si>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</si>
  <si>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</si>
  <si>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</si>
  <si>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</si>
  <si>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</si>
  <si>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</si>
  <si>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</si>
  <si>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</si>
  <si>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</si>
  <si>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</si>
  <si>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</si>
  <si>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</si>
  <si>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</si>
  <si>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</si>
  <si>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</si>
  <si>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</si>
  <si>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</si>
  <si>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</si>
  <si>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</si>
  <si>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</si>
  <si>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</si>
  <si>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</si>
  <si>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</si>
  <si>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</si>
  <si>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</si>
  <si>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</si>
  <si>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</si>
  <si>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</si>
  <si>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</si>
  <si>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</si>
  <si>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</si>
  <si>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</si>
  <si>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</si>
  <si>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</si>
  <si>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</si>
  <si>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</si>
  <si>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</si>
  <si>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</si>
  <si>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</si>
  <si>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</si>
  <si>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</si>
  <si>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</si>
  <si>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</si>
  <si>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</si>
  <si>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</si>
  <si>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</si>
  <si>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</si>
  <si>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</si>
  <si>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</si>
  <si>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</si>
  <si>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</si>
  <si>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</si>
  <si>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</si>
  <si>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</si>
  <si>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</si>
  <si>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</si>
  <si>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</si>
  <si>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</si>
  <si>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</si>
  <si>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</si>
  <si>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</si>
  <si>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</si>
  <si>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</si>
  <si>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 xml:space="preserve">    社会工作事务</t>
  </si>
  <si>
    <t xml:space="preserve">      行政运行</t>
  </si>
  <si>
    <t xml:space="preserve">      一般行政管理事务</t>
  </si>
  <si>
    <t xml:space="preserve">      机关服务</t>
  </si>
  <si>
    <t xml:space="preserve">      专项业务</t>
  </si>
  <si>
    <t xml:space="preserve">      事业运行</t>
  </si>
  <si>
    <t xml:space="preserve">      其他社会工作事务支出</t>
  </si>
  <si>
    <t xml:space="preserve">    信访事务</t>
  </si>
  <si>
    <t xml:space="preserve">      信访业务</t>
  </si>
  <si>
    <t xml:space="preserve">      其他信访事务支出</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</si>
  <si>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</si>
  <si>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</si>
  <si>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</si>
  <si>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</si>
  <si>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</si>
  <si>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</si>
  <si>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</si>
  <si>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</si>
  <si>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</si>
  <si>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</si>
  <si>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</si>
  <si>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</si>
  <si>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</si>
  <si>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</si>
  <si>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</si>
  <si>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</si>
  <si>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</si>
  <si>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</si>
  <si>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</si>
  <si>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</si>
  <si>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</si>
  <si>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</si>
  <si>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</si>
  <si>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</si>
  <si>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</si>
  <si>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</si>
  <si>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</si>
  <si>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</si>
  <si>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</si>
  <si>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</si>
  <si>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</si>
  <si>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</si>
  <si>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</si>
  <si>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</si>
  <si>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</si>
  <si>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</si>
  <si>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</si>
  <si>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</si>
  <si>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</si>
  <si>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</si>
  <si>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</si>
  <si>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</si>
  <si>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</si>
  <si>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</si>
  <si>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</si>
  <si>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</si>
  <si>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</si>
  <si>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</si>
  <si>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</si>
  <si>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</si>
  <si>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</si>
  <si>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</si>
  <si>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</si>
  <si>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</si>
  <si>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</si>
  <si>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</si>
  <si>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</si>
  <si>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</si>
  <si>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</si>
  <si>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</si>
  <si>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</si>
  <si>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</si>
  <si>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</si>
  <si>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</si>
  <si>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</si>
  <si>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</si>
  <si>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</si>
  <si>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</si>
  <si>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</si>
  <si>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</si>
  <si>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</si>
  <si>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</si>
  <si>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</si>
  <si>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</si>
  <si>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</si>
  <si>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</si>
  <si>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</si>
  <si>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</si>
  <si>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</si>
  <si>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</si>
  <si>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</si>
  <si>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</si>
  <si>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</si>
  <si>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</si>
  <si>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</si>
  <si>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</si>
  <si>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</si>
  <si>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</si>
  <si>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</si>
  <si>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</si>
  <si>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</si>
  <si>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</si>
  <si>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</si>
  <si>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</si>
  <si>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</si>
  <si>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</si>
  <si>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</si>
  <si>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</si>
  <si>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</si>
  <si>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</si>
  <si>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</si>
  <si>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</si>
  <si>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</si>
  <si>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</si>
  <si>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</si>
  <si>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</si>
  <si>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</si>
  <si>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</si>
  <si>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</si>
  <si>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</si>
  <si>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</si>
  <si>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</si>
  <si>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</si>
  <si>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</si>
  <si>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</si>
  <si>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</si>
  <si>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</si>
  <si>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</si>
  <si>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</si>
  <si>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</si>
  <si>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</si>
  <si>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</si>
  <si>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</si>
  <si>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</si>
  <si>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</si>
  <si>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</si>
  <si>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</si>
  <si>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</si>
  <si>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</si>
  <si>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</si>
  <si>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</si>
  <si>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</si>
  <si>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</si>
  <si>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</si>
  <si>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</si>
  <si>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</si>
  <si>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</si>
  <si>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</si>
  <si>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</si>
  <si>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</si>
  <si>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</si>
  <si>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</si>
  <si>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</si>
  <si>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</si>
  <si>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</si>
  <si>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</si>
  <si>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</si>
  <si>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</si>
  <si>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</si>
  <si>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</si>
  <si>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</si>
  <si>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</si>
  <si>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</si>
  <si>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</si>
  <si>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</si>
  <si>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</si>
  <si>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</si>
  <si>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</si>
  <si>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</si>
  <si>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</si>
  <si>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</si>
  <si>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</si>
  <si>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</si>
  <si>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</si>
  <si>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</si>
  <si>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</si>
  <si>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</si>
  <si>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</si>
  <si>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</si>
  <si>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</si>
  <si>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</si>
  <si>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</si>
  <si>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</si>
  <si>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</si>
  <si>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</si>
  <si>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</si>
  <si>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</si>
  <si>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</si>
  <si>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</si>
  <si>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</si>
  <si>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</si>
  <si>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</si>
  <si>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</si>
  <si>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</si>
  <si>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</si>
  <si>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</si>
  <si>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</si>
  <si>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</si>
  <si>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</si>
  <si>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</si>
  <si>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</si>
  <si>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</si>
  <si>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</si>
  <si>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</si>
  <si>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</si>
  <si>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</si>
  <si>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</si>
  <si>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</si>
  <si>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</si>
  <si>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</si>
  <si>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</si>
  <si>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</si>
  <si>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</si>
  <si>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</si>
  <si>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</si>
  <si>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</si>
  <si>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</si>
  <si>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</si>
  <si>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</si>
  <si>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</si>
  <si>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</si>
  <si>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</si>
  <si>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</si>
  <si>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</si>
  <si>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</si>
  <si>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</si>
  <si>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</si>
  <si>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</si>
  <si>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</si>
  <si>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</si>
  <si>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</si>
  <si>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</si>
  <si>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</si>
  <si>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</si>
  <si>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</si>
  <si>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</si>
  <si>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</si>
  <si>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</si>
  <si>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</si>
  <si>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</si>
  <si>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</si>
  <si>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</si>
  <si>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</si>
  <si>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</si>
  <si>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</si>
  <si>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</si>
  <si>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</si>
  <si>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</si>
  <si>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</si>
  <si>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</si>
  <si>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</si>
  <si>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</si>
  <si>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</si>
  <si>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</si>
  <si>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</si>
  <si>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</si>
  <si>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</si>
  <si>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</si>
  <si>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</si>
  <si>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</si>
  <si>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</si>
  <si>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</si>
  <si>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</si>
  <si>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</si>
  <si>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</si>
  <si>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</si>
  <si>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</si>
  <si>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</si>
  <si>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</si>
  <si>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</si>
  <si>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</si>
  <si>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</si>
  <si>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</si>
  <si>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</si>
  <si>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</si>
  <si>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</si>
  <si>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</si>
  <si>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</si>
  <si>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</si>
  <si>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</si>
  <si>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</si>
  <si>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</si>
  <si>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</si>
  <si>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</si>
  <si>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</si>
  <si>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</si>
  <si>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</si>
  <si>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</si>
  <si>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</si>
  <si>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</si>
  <si>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</si>
  <si>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</si>
  <si>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</si>
  <si>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</si>
  <si>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</si>
  <si>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</si>
  <si>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</si>
  <si>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</si>
  <si>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</si>
  <si>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</si>
  <si>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</si>
  <si>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</si>
  <si>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</si>
  <si>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</si>
  <si>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</si>
  <si>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</si>
  <si>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</si>
  <si>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</si>
  <si>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</si>
  <si>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</si>
  <si>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</si>
  <si>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</si>
  <si>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</si>
  <si>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</si>
  <si>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</si>
  <si>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</si>
  <si>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</si>
  <si>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</si>
  <si>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</si>
  <si>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</si>
  <si>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</si>
  <si>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</si>
  <si>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</si>
  <si>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</si>
  <si>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</si>
  <si>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</si>
  <si>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</si>
  <si>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</si>
  <si>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</si>
  <si>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</si>
  <si>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</si>
  <si>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</si>
  <si>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</si>
  <si>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</si>
  <si>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</si>
  <si>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</si>
  <si>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</si>
  <si>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</si>
  <si>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</si>
  <si>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</si>
  <si>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</si>
  <si>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</si>
  <si>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</si>
  <si>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</si>
  <si>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</si>
  <si>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</si>
  <si>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</si>
  <si>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</si>
  <si>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</si>
  <si>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</si>
  <si>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</si>
  <si>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</si>
  <si>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</si>
  <si>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</si>
  <si>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</si>
  <si>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</si>
  <si>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</si>
  <si>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</si>
  <si>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</si>
  <si>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</si>
  <si>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</si>
  <si>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</si>
  <si>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</si>
  <si>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</si>
  <si>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</si>
  <si>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</si>
  <si>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</si>
  <si>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</si>
  <si>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</si>
  <si>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</si>
  <si>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</si>
  <si>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</si>
  <si>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</si>
  <si>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</si>
  <si>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</si>
  <si>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</si>
  <si>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</si>
  <si>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</si>
  <si>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</si>
  <si>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</si>
  <si>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</si>
  <si>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</si>
  <si>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</si>
  <si>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</si>
  <si>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</si>
  <si>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</si>
  <si>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</si>
  <si>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</si>
  <si>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</si>
  <si>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</si>
  <si>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</si>
  <si>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</si>
  <si>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</si>
  <si>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</si>
  <si>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</si>
  <si>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</si>
  <si>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</si>
  <si>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</si>
  <si>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</si>
  <si>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</si>
  <si>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</si>
  <si>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</si>
  <si>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</si>
  <si>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</si>
  <si>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</si>
  <si>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</si>
  <si>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</si>
  <si>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</si>
  <si>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</si>
  <si>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</si>
  <si>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</si>
  <si>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</si>
  <si>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</si>
  <si>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</si>
  <si>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</si>
  <si>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</si>
  <si>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</si>
  <si>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</si>
  <si>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</si>
  <si>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</si>
  <si>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</si>
  <si>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</si>
  <si>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</si>
  <si>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</si>
  <si>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</si>
  <si>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</si>
  <si>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</si>
  <si>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</si>
  <si>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</si>
  <si>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</si>
  <si>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</si>
  <si>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</si>
  <si>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</si>
  <si>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</si>
  <si>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</si>
  <si>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</si>
  <si>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</si>
  <si>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</si>
  <si>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</si>
  <si>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</si>
  <si>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</si>
  <si>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</si>
  <si>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</si>
  <si>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</si>
  <si>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</si>
  <si>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</si>
  <si>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</si>
  <si>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</si>
  <si>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</si>
  <si>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</si>
  <si>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</si>
  <si>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</si>
  <si>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</si>
  <si>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</si>
  <si>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</si>
  <si>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</si>
  <si>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</si>
  <si>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</si>
  <si>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</si>
  <si>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</si>
  <si>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</si>
  <si>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</si>
  <si>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</si>
  <si>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</si>
  <si>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</si>
  <si>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</si>
  <si>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</si>
  <si>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</si>
  <si>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</si>
  <si>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</si>
  <si>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</si>
  <si>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</si>
  <si>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</si>
  <si>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</si>
  <si>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</si>
  <si>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</si>
  <si>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</si>
  <si>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</si>
  <si>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</si>
  <si>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</si>
  <si>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</si>
  <si>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</si>
  <si>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</si>
  <si>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</si>
  <si>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</si>
  <si>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</si>
  <si>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</si>
  <si>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</si>
  <si>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</si>
  <si>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</si>
  <si>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</si>
  <si>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</si>
  <si>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</si>
  <si>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</si>
  <si>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</si>
  <si>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</si>
  <si>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</si>
  <si>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</si>
  <si>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</si>
  <si>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</si>
  <si>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</si>
  <si>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</si>
  <si>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</si>
  <si>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</si>
  <si>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</si>
  <si>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</si>
  <si>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</si>
  <si>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</si>
  <si>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</si>
  <si>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</si>
  <si>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</si>
  <si>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</si>
  <si>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</si>
  <si>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</si>
  <si>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</si>
  <si>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</si>
  <si>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</si>
  <si>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</si>
  <si>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</si>
  <si>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</si>
  <si>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</si>
  <si>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</si>
  <si>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</si>
  <si>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</si>
  <si>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</si>
  <si>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</si>
  <si>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</si>
  <si>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</si>
  <si>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</si>
  <si>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</si>
  <si>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</si>
  <si>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</si>
  <si>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</si>
  <si>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</si>
  <si>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</si>
  <si>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</si>
  <si>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</si>
  <si>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</si>
  <si>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</si>
  <si>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</si>
  <si>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</si>
  <si>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</si>
  <si>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</si>
  <si>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</si>
  <si>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</si>
  <si>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</si>
  <si>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</si>
  <si>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</si>
  <si>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</si>
  <si>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</si>
  <si>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</si>
  <si>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</si>
  <si>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</si>
  <si>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</si>
  <si>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</si>
  <si>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</si>
  <si>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</si>
  <si>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</si>
  <si>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</si>
  <si>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</si>
  <si>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</si>
  <si>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</si>
  <si>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</si>
  <si>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</si>
  <si>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</si>
  <si>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</si>
  <si>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</si>
  <si>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</si>
  <si>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</si>
  <si>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</si>
  <si>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</si>
  <si>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</si>
  <si>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</si>
  <si>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</si>
  <si>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</si>
  <si>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</si>
  <si>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</si>
  <si>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</si>
  <si>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</si>
  <si>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</si>
  <si>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</si>
  <si>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</si>
  <si>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</si>
  <si>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</si>
  <si>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</si>
  <si>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</si>
  <si>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</si>
  <si>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</si>
  <si>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</si>
  <si>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</si>
  <si>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</si>
  <si>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</si>
  <si>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</si>
  <si>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</si>
  <si>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</si>
  <si>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</si>
  <si>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</si>
  <si>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</si>
  <si>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</si>
  <si>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</si>
  <si>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</si>
  <si>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</si>
  <si>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</si>
  <si>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 xml:space="preserve">     烈士纪念设施管理维护</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</si>
  <si>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</si>
  <si>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</si>
  <si>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</si>
  <si>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</si>
  <si>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</si>
  <si>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</si>
  <si>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</si>
  <si>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</si>
  <si>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</si>
  <si>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</si>
  <si>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</si>
  <si>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</si>
  <si>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</si>
  <si>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</si>
  <si>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</si>
  <si>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</si>
  <si>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</si>
  <si>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</si>
  <si>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</si>
  <si>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</si>
  <si>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</si>
  <si>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</si>
  <si>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</si>
  <si>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</si>
  <si>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</si>
  <si>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</si>
  <si>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</si>
  <si>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</si>
  <si>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</si>
  <si>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</si>
  <si>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</si>
  <si>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</si>
  <si>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</si>
  <si>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</si>
  <si>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</si>
  <si>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</si>
  <si>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</si>
  <si>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</si>
  <si>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</si>
  <si>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</si>
  <si>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</si>
  <si>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</si>
  <si>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</si>
  <si>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</si>
  <si>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</si>
  <si>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</si>
  <si>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</si>
  <si>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</si>
  <si>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</si>
  <si>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</si>
  <si>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</si>
  <si>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</si>
  <si>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</si>
  <si>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</si>
  <si>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</si>
  <si>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</si>
  <si>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</si>
  <si>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</si>
  <si>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</si>
  <si>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</si>
  <si>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</si>
  <si>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</si>
  <si>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</si>
  <si>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</si>
  <si>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</si>
  <si>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</si>
  <si>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</si>
  <si>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</si>
  <si>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</si>
  <si>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</si>
  <si>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</si>
  <si>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</si>
  <si>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</si>
  <si>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</si>
  <si>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</si>
  <si>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</si>
  <si>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</si>
  <si>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</si>
  <si>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</si>
  <si>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</si>
  <si>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</si>
  <si>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</si>
  <si>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</si>
  <si>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</si>
  <si>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</si>
  <si>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</si>
  <si>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</si>
  <si>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</si>
  <si>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</si>
  <si>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</si>
  <si>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</si>
  <si>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</si>
  <si>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</si>
  <si>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</si>
  <si>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</si>
  <si>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</si>
  <si>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</si>
  <si>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</si>
  <si>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</si>
  <si>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</si>
  <si>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</si>
  <si>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</si>
  <si>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</si>
  <si>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</si>
  <si>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</si>
  <si>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</si>
  <si>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</si>
  <si>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</si>
  <si>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</si>
  <si>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</si>
  <si>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</si>
  <si>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</si>
  <si>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</si>
  <si>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</si>
  <si>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</si>
  <si>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</si>
  <si>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</si>
  <si>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</si>
  <si>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</si>
  <si>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</si>
  <si>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</si>
  <si>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</si>
  <si>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</si>
  <si>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</si>
  <si>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</si>
  <si>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</si>
  <si>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</si>
  <si>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</si>
  <si>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</si>
  <si>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</si>
  <si>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</si>
  <si>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</si>
  <si>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</si>
  <si>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</si>
  <si>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</si>
  <si>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</si>
  <si>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</si>
  <si>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</si>
  <si>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</si>
  <si>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</si>
  <si>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</si>
  <si>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</si>
  <si>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</si>
  <si>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</si>
  <si>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</si>
  <si>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</si>
  <si>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</si>
  <si>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</si>
  <si>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</si>
  <si>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</si>
  <si>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</si>
  <si>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</si>
  <si>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</si>
  <si>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</si>
  <si>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</si>
  <si>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</si>
  <si>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</si>
  <si>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</si>
  <si>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</si>
  <si>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</si>
  <si>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</si>
  <si>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</si>
  <si>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</si>
  <si>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</si>
  <si>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</si>
  <si>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</si>
  <si>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</si>
  <si>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</si>
  <si>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</si>
  <si>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</si>
  <si>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</si>
  <si>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</si>
  <si>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</si>
  <si>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</si>
  <si>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</si>
  <si>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</si>
  <si>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</si>
  <si>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</si>
  <si>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</si>
  <si>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</si>
  <si>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</si>
  <si>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</si>
  <si>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</si>
  <si>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</si>
  <si>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</si>
  <si>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</si>
  <si>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</si>
  <si>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</si>
  <si>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</si>
  <si>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</si>
  <si>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</si>
  <si>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</si>
  <si>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</si>
  <si>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</si>
  <si>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</si>
  <si>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</si>
  <si>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</si>
  <si>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</si>
  <si>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</si>
  <si>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</si>
  <si>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</si>
  <si>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</si>
  <si>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</si>
  <si>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</si>
  <si>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</si>
  <si>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</si>
  <si>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</si>
  <si>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</si>
  <si>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</si>
  <si>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</si>
  <si>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</si>
  <si>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</si>
  <si>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</si>
  <si>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</si>
  <si>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</si>
  <si>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</si>
  <si>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</si>
  <si>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</si>
  <si>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</si>
  <si>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</si>
  <si>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</si>
  <si>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</si>
  <si>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</si>
  <si>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</si>
  <si>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</si>
  <si>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</si>
  <si>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</si>
  <si>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</si>
  <si>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</si>
  <si>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</si>
  <si>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</si>
  <si>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</si>
  <si>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</si>
  <si>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</si>
  <si>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</si>
  <si>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</si>
  <si>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</si>
  <si>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</si>
  <si>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</si>
  <si>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</si>
  <si>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</si>
  <si>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</si>
  <si>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</si>
  <si>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</si>
  <si>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</si>
  <si>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</si>
  <si>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</si>
  <si>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</si>
  <si>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</si>
  <si>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</si>
  <si>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</si>
  <si>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</si>
  <si>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</si>
  <si>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</si>
  <si>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</si>
  <si>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</si>
  <si>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</si>
  <si>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</si>
  <si>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</si>
  <si>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</si>
  <si>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</si>
  <si>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</si>
  <si>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</si>
  <si>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</si>
  <si>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</si>
  <si>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</si>
  <si>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</si>
  <si>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</si>
  <si>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</si>
  <si>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</si>
  <si>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</si>
  <si>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</si>
  <si>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</si>
  <si>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</si>
  <si>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</si>
  <si>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</si>
  <si>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</si>
  <si>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</si>
  <si>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</si>
  <si>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</si>
  <si>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</si>
  <si>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</si>
  <si>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</si>
  <si>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</si>
  <si>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</si>
  <si>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</si>
  <si>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</si>
  <si>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</si>
  <si>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</si>
  <si>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</si>
  <si>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</si>
  <si>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</si>
  <si>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</si>
  <si>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</si>
  <si>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</si>
  <si>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</si>
  <si>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</si>
  <si>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</si>
  <si>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</si>
  <si>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</si>
  <si>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</si>
  <si>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</si>
  <si>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</si>
  <si>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</si>
  <si>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</si>
  <si>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</si>
  <si>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</si>
  <si>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 xml:space="preserve">     草原生态修复治理</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</si>
  <si>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</si>
  <si>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</si>
  <si>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</si>
  <si>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</si>
  <si>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</si>
  <si>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</si>
  <si>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</si>
  <si>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</si>
  <si>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</si>
  <si>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</si>
  <si>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</si>
  <si>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</si>
  <si>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</si>
  <si>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</si>
  <si>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</si>
  <si>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</si>
  <si>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</si>
  <si>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</si>
  <si>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</si>
  <si>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</si>
  <si>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</si>
  <si>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</si>
  <si>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</si>
  <si>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</si>
  <si>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</si>
  <si>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</si>
  <si>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</si>
  <si>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</si>
  <si>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</si>
  <si>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</si>
  <si>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</si>
  <si>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</si>
  <si>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</si>
  <si>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</si>
  <si>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</si>
  <si>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</si>
  <si>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</si>
  <si>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</si>
  <si>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</si>
  <si>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</si>
  <si>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</si>
  <si>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</si>
  <si>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</si>
  <si>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</si>
  <si>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</si>
  <si>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</si>
  <si>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</si>
  <si>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</si>
  <si>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</si>
  <si>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</si>
  <si>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</si>
  <si>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</si>
  <si>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</si>
  <si>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</si>
  <si>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</si>
  <si>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</si>
  <si>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</si>
  <si>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</si>
  <si>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</si>
  <si>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</si>
  <si>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</si>
  <si>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</si>
  <si>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</si>
  <si>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</si>
  <si>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</si>
  <si>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</si>
  <si>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</si>
  <si>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</si>
  <si>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</si>
  <si>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</si>
  <si>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</si>
  <si>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</si>
  <si>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</si>
  <si>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</si>
  <si>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</si>
  <si>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</si>
  <si>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</si>
  <si>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</si>
  <si>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</si>
  <si>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</si>
  <si>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</si>
  <si>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</si>
  <si>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</si>
  <si>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</si>
  <si>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</si>
  <si>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</si>
  <si>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</si>
  <si>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</si>
  <si>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</si>
  <si>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</si>
  <si>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</si>
  <si>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</si>
  <si>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</si>
  <si>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</si>
  <si>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</si>
  <si>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</si>
  <si>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</si>
  <si>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</si>
  <si>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</si>
  <si>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</si>
  <si>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</si>
  <si>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</si>
  <si>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</si>
  <si>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</si>
  <si>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</si>
  <si>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</si>
  <si>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</si>
  <si>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</si>
  <si>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</si>
  <si>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</si>
  <si>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</si>
  <si>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</si>
  <si>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</si>
  <si>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</si>
  <si>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</si>
  <si>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</si>
  <si>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</si>
  <si>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</si>
  <si>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</si>
  <si>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</si>
  <si>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</si>
  <si>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</si>
  <si>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</si>
  <si>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</si>
  <si>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</si>
  <si>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</si>
  <si>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</si>
  <si>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</si>
  <si>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</si>
  <si>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</si>
  <si>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</si>
  <si>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</si>
  <si>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</si>
  <si>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</si>
  <si>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</si>
  <si>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</si>
  <si>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</si>
  <si>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</si>
  <si>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</si>
  <si>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</si>
  <si>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</si>
  <si>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</si>
  <si>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</si>
  <si>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</si>
  <si>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</si>
  <si>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</si>
  <si>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</si>
  <si>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</si>
  <si>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</si>
  <si>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</si>
  <si>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</si>
  <si>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</si>
  <si>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</si>
  <si>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</si>
  <si>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</si>
  <si>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</si>
  <si>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</si>
  <si>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</si>
  <si>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</si>
  <si>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</si>
  <si>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</si>
  <si>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</si>
  <si>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</si>
  <si>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</si>
  <si>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</si>
  <si>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</si>
  <si>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</si>
  <si>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</si>
  <si>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</si>
  <si>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</si>
  <si>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</si>
  <si>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</si>
  <si>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</si>
  <si>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</si>
  <si>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</si>
  <si>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</si>
  <si>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</si>
  <si>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</si>
  <si>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</si>
  <si>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</si>
  <si>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</si>
  <si>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</si>
  <si>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</si>
  <si>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</si>
  <si>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</si>
  <si>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</si>
  <si>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</si>
  <si>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</si>
  <si>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</si>
  <si>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</si>
  <si>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</si>
  <si>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</si>
  <si>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</si>
  <si>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</si>
  <si>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</si>
  <si>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</si>
  <si>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</si>
  <si>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</si>
  <si>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</si>
  <si>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</si>
  <si>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</si>
  <si>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</si>
  <si>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</si>
  <si>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</si>
  <si>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</si>
  <si>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</si>
  <si>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</si>
  <si>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</si>
  <si>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</si>
  <si>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</si>
  <si>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</si>
  <si>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</si>
  <si>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</si>
  <si>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</si>
  <si>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</si>
  <si>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</si>
  <si>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</si>
  <si>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</si>
  <si>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</si>
  <si>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</si>
  <si>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</si>
  <si>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</si>
  <si>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</si>
  <si>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</si>
  <si>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2130238</t>
  </si>
  <si>
    <t xml:space="preserve">     退耕还林还草</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</si>
  <si>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</si>
  <si>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</si>
  <si>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</si>
  <si>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</si>
  <si>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</si>
  <si>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</si>
  <si>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</si>
  <si>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</si>
  <si>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</si>
  <si>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</si>
  <si>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</si>
  <si>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</si>
  <si>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</si>
  <si>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</si>
  <si>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</si>
  <si>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</si>
  <si>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</si>
  <si>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</si>
  <si>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</si>
  <si>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</si>
  <si>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</si>
  <si>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</si>
  <si>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</si>
  <si>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</si>
  <si>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</si>
  <si>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</si>
  <si>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</si>
  <si>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</si>
  <si>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</si>
  <si>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</si>
  <si>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</si>
  <si>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</si>
  <si>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</si>
  <si>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</si>
  <si>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</si>
  <si>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</si>
  <si>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</si>
  <si>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</si>
  <si>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</si>
  <si>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</si>
  <si>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</si>
  <si>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</si>
  <si>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</si>
  <si>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</si>
  <si>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</si>
  <si>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</si>
  <si>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</si>
  <si>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</si>
  <si>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</si>
  <si>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</si>
  <si>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</si>
  <si>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</si>
  <si>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</si>
  <si>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</si>
  <si>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</si>
  <si>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</si>
  <si>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</si>
  <si>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</si>
  <si>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</si>
  <si>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</si>
  <si>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</si>
  <si>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</si>
  <si>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</si>
  <si>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</si>
  <si>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</si>
  <si>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</si>
  <si>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</si>
  <si>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</si>
  <si>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</si>
  <si>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</si>
  <si>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</si>
  <si>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</si>
  <si>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</si>
  <si>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</si>
  <si>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</si>
  <si>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</si>
  <si>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</si>
  <si>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</si>
  <si>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</si>
  <si>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</si>
  <si>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</si>
  <si>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</si>
  <si>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</si>
  <si>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</si>
  <si>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</si>
  <si>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</si>
  <si>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</si>
  <si>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</si>
  <si>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</si>
  <si>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</si>
  <si>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</si>
  <si>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</si>
  <si>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</si>
  <si>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</si>
  <si>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</si>
  <si>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</si>
  <si>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</si>
  <si>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</si>
  <si>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</si>
  <si>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</si>
  <si>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</si>
  <si>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</si>
  <si>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</si>
  <si>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</si>
  <si>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</si>
  <si>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</si>
  <si>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</si>
  <si>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</si>
  <si>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</si>
  <si>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</si>
  <si>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</si>
  <si>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</si>
  <si>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</si>
  <si>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</si>
  <si>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</si>
  <si>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</si>
  <si>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</si>
  <si>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</si>
  <si>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</si>
  <si>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</si>
  <si>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</si>
  <si>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</si>
  <si>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</si>
  <si>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</si>
  <si>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</si>
  <si>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</si>
  <si>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</si>
  <si>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</si>
  <si>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</si>
  <si>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</si>
  <si>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</si>
  <si>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</si>
  <si>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</si>
  <si>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</si>
  <si>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</si>
  <si>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</si>
  <si>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</si>
  <si>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</si>
  <si>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</si>
  <si>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</si>
  <si>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</si>
  <si>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</si>
  <si>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</si>
  <si>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</si>
  <si>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</si>
  <si>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</si>
  <si>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</si>
  <si>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</si>
  <si>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</si>
  <si>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</si>
  <si>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</si>
  <si>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</si>
  <si>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</si>
  <si>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</si>
  <si>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</si>
  <si>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</si>
  <si>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</si>
  <si>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</si>
  <si>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</si>
  <si>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</si>
  <si>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</si>
  <si>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</si>
  <si>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</si>
  <si>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</si>
  <si>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</si>
  <si>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</si>
  <si>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</si>
  <si>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</si>
  <si>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</si>
  <si>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</si>
  <si>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</si>
  <si>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</si>
  <si>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</si>
  <si>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</si>
  <si>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</si>
  <si>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</si>
  <si>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</si>
  <si>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</si>
  <si>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</si>
  <si>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</si>
  <si>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</si>
  <si>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</si>
  <si>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</si>
  <si>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</si>
  <si>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</si>
  <si>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</si>
  <si>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</si>
  <si>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</si>
  <si>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</si>
  <si>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</si>
  <si>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</si>
  <si>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</si>
  <si>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</si>
  <si>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</si>
  <si>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</si>
  <si>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</si>
  <si>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</si>
  <si>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</si>
  <si>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</si>
  <si>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</si>
  <si>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</si>
  <si>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</si>
  <si>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</si>
  <si>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</si>
  <si>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</si>
  <si>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</si>
  <si>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</si>
  <si>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</si>
  <si>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</si>
  <si>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</si>
  <si>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</si>
  <si>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</si>
  <si>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</si>
  <si>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</si>
  <si>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</si>
  <si>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</si>
  <si>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</si>
  <si>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</si>
  <si>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</si>
  <si>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</si>
  <si>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</si>
  <si>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</si>
  <si>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</si>
  <si>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</si>
  <si>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</si>
  <si>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</si>
  <si>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</si>
  <si>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</si>
  <si>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</si>
  <si>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</si>
  <si>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</si>
  <si>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</si>
  <si>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</si>
  <si>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</si>
  <si>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</si>
  <si>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</si>
  <si>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</si>
  <si>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</si>
  <si>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</si>
  <si>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</si>
  <si>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</si>
  <si>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</si>
  <si>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</si>
  <si>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</si>
  <si>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</si>
  <si>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</si>
  <si>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</si>
  <si>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</si>
  <si>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</si>
  <si>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</si>
  <si>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</si>
  <si>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</si>
  <si>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</si>
  <si>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</si>
  <si>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</si>
  <si>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</si>
  <si>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</si>
  <si>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</si>
  <si>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</si>
  <si>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</si>
  <si>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</si>
  <si>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</si>
  <si>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</si>
  <si>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</si>
  <si>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</si>
  <si>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</si>
  <si>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</si>
  <si>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</si>
  <si>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</si>
  <si>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</si>
  <si>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</si>
  <si>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</si>
  <si>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</si>
  <si>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</si>
  <si>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</si>
  <si>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</si>
  <si>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</si>
  <si>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</si>
  <si>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</si>
  <si>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</si>
  <si>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</si>
  <si>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</si>
  <si>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</si>
  <si>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</si>
  <si>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</si>
  <si>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</si>
  <si>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</si>
  <si>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</si>
  <si>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</si>
  <si>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</si>
  <si>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</si>
  <si>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</si>
  <si>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</si>
  <si>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</si>
  <si>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</si>
  <si>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</si>
  <si>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</si>
  <si>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</si>
  <si>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</si>
  <si>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</si>
  <si>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</si>
  <si>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</si>
  <si>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</si>
  <si>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</si>
  <si>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</si>
  <si>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</si>
  <si>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</si>
  <si>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</si>
  <si>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</si>
  <si>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</si>
  <si>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</si>
  <si>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</si>
  <si>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</si>
  <si>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</si>
  <si>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</si>
  <si>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</si>
  <si>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</si>
  <si>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</si>
  <si>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</si>
  <si>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</si>
  <si>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</si>
  <si>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</si>
  <si>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</si>
  <si>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</si>
  <si>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</si>
  <si>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</si>
  <si>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</si>
  <si>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</si>
  <si>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</si>
  <si>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</si>
  <si>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</si>
  <si>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</si>
  <si>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</si>
  <si>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</si>
  <si>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</si>
  <si>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</si>
  <si>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</si>
  <si>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</si>
  <si>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</si>
  <si>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</si>
  <si>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</si>
  <si>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</si>
  <si>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</si>
  <si>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</si>
  <si>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</si>
  <si>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</si>
  <si>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</si>
  <si>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</si>
  <si>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</si>
  <si>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</si>
  <si>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</si>
  <si>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</si>
  <si>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</si>
  <si>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</si>
  <si>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</si>
  <si>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</si>
  <si>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</si>
  <si>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</si>
  <si>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</si>
  <si>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</si>
  <si>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</si>
  <si>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</si>
  <si>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</si>
  <si>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</si>
  <si>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</si>
  <si>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</si>
  <si>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</si>
  <si>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</si>
  <si>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</si>
  <si>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</si>
  <si>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</si>
  <si>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</si>
  <si>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</si>
  <si>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</si>
  <si>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</si>
  <si>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</si>
  <si>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</si>
  <si>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</si>
  <si>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</si>
  <si>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</si>
  <si>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</si>
  <si>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</si>
  <si>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</si>
  <si>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</si>
  <si>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</si>
  <si>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</si>
  <si>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</si>
  <si>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</si>
  <si>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</si>
  <si>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</si>
  <si>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</si>
  <si>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</si>
  <si>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</si>
  <si>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</si>
  <si>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</si>
  <si>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</si>
  <si>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</si>
  <si>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</si>
  <si>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</si>
  <si>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</si>
  <si>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</si>
  <si>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</si>
  <si>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</si>
  <si>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</si>
  <si>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</si>
  <si>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</si>
  <si>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</si>
  <si>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</si>
  <si>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</si>
  <si>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</si>
  <si>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</si>
  <si>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</si>
  <si>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</si>
  <si>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</si>
  <si>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</si>
  <si>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</si>
  <si>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</si>
  <si>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</si>
  <si>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</si>
  <si>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</si>
  <si>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</si>
  <si>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</si>
  <si>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</si>
  <si>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</si>
  <si>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</si>
  <si>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</si>
  <si>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</si>
  <si>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</si>
  <si>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</si>
  <si>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</si>
  <si>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</si>
  <si>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</si>
  <si>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</si>
  <si>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</si>
  <si>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</si>
  <si>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</si>
  <si>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</si>
  <si>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</si>
  <si>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</si>
  <si>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</si>
  <si>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</si>
  <si>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</si>
  <si>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</si>
  <si>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</si>
  <si>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</si>
  <si>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</si>
  <si>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</si>
  <si>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</si>
  <si>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</si>
  <si>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</si>
  <si>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</si>
  <si>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</si>
  <si>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</si>
  <si>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</si>
  <si>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</si>
  <si>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</si>
  <si>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</si>
  <si>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</si>
  <si>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</si>
  <si>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</si>
  <si>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</si>
  <si>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</si>
  <si>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</si>
  <si>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</si>
  <si>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</si>
  <si>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</si>
  <si>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</si>
  <si>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</si>
  <si>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</si>
  <si>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</si>
  <si>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</si>
  <si>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</si>
  <si>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</si>
  <si>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</si>
  <si>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</si>
  <si>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</si>
  <si>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</si>
  <si>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</si>
  <si>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</si>
  <si>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</si>
  <si>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</si>
  <si>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</si>
  <si>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</si>
  <si>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</si>
  <si>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</si>
  <si>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</si>
  <si>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</si>
  <si>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</si>
  <si>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</si>
  <si>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</si>
  <si>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</si>
  <si>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</si>
  <si>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</si>
  <si>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</si>
  <si>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</si>
  <si>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</si>
  <si>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</si>
  <si>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</si>
  <si>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</si>
  <si>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</si>
  <si>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</si>
  <si>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</si>
  <si>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</si>
  <si>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</si>
  <si>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</si>
  <si>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</si>
  <si>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</si>
  <si>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</si>
  <si>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</si>
  <si>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</si>
  <si>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</si>
  <si>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</si>
  <si>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</si>
  <si>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</si>
  <si>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</si>
  <si>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</si>
  <si>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</si>
  <si>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</si>
  <si>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</si>
  <si>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</si>
  <si>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</si>
  <si>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</si>
  <si>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</si>
  <si>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</si>
  <si>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</si>
  <si>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</si>
  <si>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</si>
  <si>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</si>
  <si>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</si>
  <si>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</si>
  <si>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</si>
  <si>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</si>
  <si>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</si>
  <si>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</si>
  <si>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</si>
  <si>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</si>
  <si>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</si>
  <si>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</si>
  <si>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</si>
  <si>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</si>
  <si>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</si>
  <si>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</si>
  <si>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</si>
  <si>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</si>
  <si>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</si>
  <si>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</si>
  <si>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</si>
  <si>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</si>
  <si>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</si>
  <si>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</si>
  <si>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</si>
  <si>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</si>
  <si>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</si>
  <si>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</si>
  <si>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</si>
  <si>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</si>
  <si>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</si>
  <si>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</si>
  <si>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</si>
  <si>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</si>
  <si>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</si>
  <si>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</si>
  <si>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</si>
  <si>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</si>
  <si>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</si>
  <si>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</si>
  <si>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</si>
  <si>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</si>
  <si>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</si>
  <si>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</si>
  <si>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</si>
  <si>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</si>
  <si>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</si>
  <si>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</si>
  <si>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</si>
  <si>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</si>
  <si>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</si>
  <si>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</si>
  <si>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</si>
  <si>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</si>
  <si>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</si>
  <si>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</si>
  <si>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</si>
  <si>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</si>
  <si>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</si>
  <si>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</si>
  <si>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</si>
  <si>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</si>
  <si>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</si>
  <si>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</si>
  <si>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</si>
  <si>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</si>
  <si>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</si>
  <si>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</si>
  <si>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</si>
  <si>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</si>
  <si>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</si>
  <si>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</si>
  <si>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</si>
  <si>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</si>
  <si>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</si>
  <si>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</si>
  <si>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</si>
  <si>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</si>
  <si>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</si>
  <si>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</si>
  <si>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</si>
  <si>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</si>
  <si>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</si>
  <si>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</si>
  <si>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</si>
  <si>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</si>
  <si>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</si>
  <si>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</si>
  <si>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</si>
  <si>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</si>
  <si>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</si>
  <si>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</si>
  <si>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</si>
  <si>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</si>
  <si>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</si>
  <si>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</si>
  <si>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</si>
  <si>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</si>
  <si>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</si>
  <si>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</si>
  <si>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</si>
  <si>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</si>
  <si>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</si>
  <si>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</si>
  <si>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</si>
  <si>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</si>
  <si>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</si>
  <si>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</si>
  <si>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</si>
  <si>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</si>
  <si>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</si>
  <si>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</si>
  <si>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</si>
  <si>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</si>
  <si>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</si>
  <si>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</si>
  <si>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</si>
  <si>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</si>
  <si>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</si>
  <si>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</si>
  <si>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</si>
  <si>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</si>
  <si>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</si>
  <si>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</si>
  <si>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</si>
  <si>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</si>
  <si>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</si>
  <si>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</si>
  <si>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</si>
  <si>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</si>
  <si>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</si>
  <si>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</si>
  <si>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</si>
  <si>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</si>
  <si>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</si>
  <si>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</si>
  <si>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</si>
  <si>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</si>
  <si>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</si>
  <si>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</si>
  <si>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</si>
  <si>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</si>
  <si>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</si>
  <si>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</si>
  <si>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</si>
  <si>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</si>
  <si>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</si>
  <si>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</si>
  <si>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</si>
  <si>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</si>
  <si>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</si>
  <si>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</si>
  <si>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</si>
  <si>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</si>
  <si>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</si>
  <si>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</si>
  <si>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</si>
  <si>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</si>
  <si>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</si>
  <si>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</si>
  <si>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</si>
  <si>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</si>
  <si>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</si>
  <si>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</si>
  <si>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</si>
  <si>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</si>
  <si>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</si>
  <si>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</si>
  <si>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</si>
  <si>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</si>
  <si>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</si>
  <si>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</si>
  <si>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</si>
  <si>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</si>
  <si>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</si>
  <si>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</si>
  <si>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</si>
  <si>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</si>
  <si>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</si>
  <si>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</si>
  <si>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</si>
  <si>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</si>
  <si>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</si>
  <si>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</si>
  <si>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</si>
  <si>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</si>
  <si>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</si>
  <si>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</si>
  <si>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</si>
  <si>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</si>
  <si>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</si>
  <si>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</si>
  <si>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</si>
  <si>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</si>
  <si>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</si>
  <si>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</si>
  <si>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</si>
  <si>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</si>
  <si>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</si>
  <si>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</si>
  <si>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</si>
  <si>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</si>
  <si>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</si>
  <si>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</si>
  <si>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</si>
  <si>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</si>
  <si>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</si>
  <si>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</si>
  <si>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</si>
  <si>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</si>
  <si>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</si>
  <si>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</si>
  <si>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</si>
  <si>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</si>
  <si>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</si>
  <si>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</si>
  <si>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</si>
  <si>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</si>
  <si>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</si>
  <si>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</si>
  <si>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</si>
  <si>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</si>
  <si>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</si>
  <si>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</si>
  <si>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</si>
  <si>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</si>
  <si>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</si>
  <si>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</si>
  <si>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县本级一般公共预算支出</t>
  </si>
  <si>
    <t>1-5  2025年昆明市禄劝县本级一般公共预算政府预算经济分类表（基本支出）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</si>
  <si>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</si>
  <si>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</si>
  <si>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</si>
  <si>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</si>
  <si>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</si>
  <si>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</si>
  <si>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</si>
  <si>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</si>
  <si>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</si>
  <si>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</si>
  <si>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</si>
  <si>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</si>
  <si>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</si>
  <si>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</si>
  <si>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</si>
  <si>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</si>
  <si>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</si>
  <si>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</si>
  <si>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</si>
  <si>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</si>
  <si>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</si>
  <si>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</si>
  <si>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 xml:space="preserve">  费用补贴</t>
  </si>
  <si>
    <t>对事业单位资本性补助</t>
  </si>
  <si>
    <t xml:space="preserve">  资本性支出(一)</t>
  </si>
  <si>
    <t>对个人和家庭的补助</t>
  </si>
  <si>
    <t xml:space="preserve">  社会福利和救助</t>
  </si>
  <si>
    <t xml:space="preserve">  助学金</t>
  </si>
  <si>
    <t xml:space="preserve">  离退休费</t>
  </si>
  <si>
    <t xml:space="preserve">  其他对个人和家庭的补助</t>
  </si>
  <si>
    <t>支  出  合  计</t>
  </si>
  <si>
    <t>1-6  2025年昆明市禄劝县县本级一般公共预算支出表(县对下转移支付项目)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</si>
  <si>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</si>
  <si>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</si>
  <si>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</si>
  <si>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</si>
  <si>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</si>
  <si>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</si>
  <si>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</si>
  <si>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</si>
  <si>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</si>
  <si>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</si>
  <si>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</si>
  <si>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</si>
  <si>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</si>
  <si>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</si>
  <si>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</si>
  <si>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</si>
  <si>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</si>
  <si>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</si>
  <si>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</si>
  <si>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</si>
  <si>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</si>
  <si>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</si>
  <si>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</si>
  <si>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</si>
  <si>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本页无数据。空表说明：禄劝县一般公共预算无对下转移支付。</t>
  </si>
  <si>
    <t>1-7  2025年昆明市禄劝县分地区税收返还和转移支付预算表</t>
  </si>
  <si>
    <t>州（市）</t>
  </si>
  <si>
    <t>税收返还</t>
  </si>
  <si>
    <t>转移支付</t>
  </si>
  <si>
    <t>一、提前下达数</t>
  </si>
  <si>
    <t>二、预算数</t>
  </si>
  <si>
    <t>本页无数据。空表说明：禄劝县无对下财政转移支付。</t>
  </si>
  <si>
    <t>1-8  2025年昆明市禄劝县县本级“三公”经费预算财政拨款情况统计表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</si>
  <si>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</si>
  <si>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</si>
  <si>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</si>
  <si>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</si>
  <si>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</si>
  <si>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</si>
  <si>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</si>
  <si>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</si>
  <si>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r>
      <rPr>
        <sz val="12"/>
        <rFont val="宋体"/>
        <charset val="134"/>
        <scheme val="minor"/>
      </rPr>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t>
    </r>
    <r>
      <rPr>
        <sz val="12"/>
        <color theme="1"/>
        <rFont val="宋体"/>
        <charset val="134"/>
        <scheme val="minor"/>
      </rPr>
      <t>二、“三公”经费情况说明：</t>
    </r>
    <r>
      <rPr>
        <sz val="12"/>
        <rFont val="宋体"/>
        <charset val="134"/>
        <scheme val="minor"/>
      </rPr>
      <t>2025年我县“三公”预算501万元，较上年464万元增加37万元，增长7.97%。其中：因公出国（境）费未安排支出；公务接待费本年安排40万元，较上年减少60万元，下降60%；公务用车购置及运行费安排461万元，较上年增加97万元，增长26.65%。                                          三、“三公”经费增减变化原因说明:我县积极落实中央八项规定厉行节约原则，牢固树立过“紧日子”思想，调整和优化支出，大力压减“三公”经费及一般性支出，其中：公务接待费较上年下降60%，公务用车购置费较上年下降3.57%，公务用车运行费较上年增长40.08%，。公务用车购置费减少原因：车辆缺编严重及逐年报废，根据实际需求实行分批逐年购买公务用车，本年仅新增购买6辆公务用车。公务用车运行维护费增加原因：根据机关事务管理中心管理定编车辆，各预算单位梳理车辆编制及性质后，增加公务用车运行费62万及消防车运行经费39万。</t>
    </r>
  </si>
  <si>
    <t>2-1  2025年昆明市禄劝县政府性基金预算收入情况表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</si>
  <si>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</si>
  <si>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</si>
  <si>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</si>
  <si>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</si>
  <si>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</si>
  <si>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</si>
  <si>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</si>
  <si>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</si>
  <si>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</si>
  <si>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</si>
  <si>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</si>
  <si>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</si>
  <si>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</si>
  <si>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</si>
  <si>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</si>
  <si>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</si>
  <si>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</si>
  <si>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</si>
  <si>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</si>
  <si>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</si>
  <si>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</si>
  <si>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</si>
  <si>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</si>
  <si>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</si>
  <si>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</si>
  <si>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</si>
  <si>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</si>
  <si>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</si>
  <si>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</si>
  <si>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</si>
  <si>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</si>
  <si>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</si>
  <si>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</si>
  <si>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</si>
  <si>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</si>
  <si>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</si>
  <si>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</si>
  <si>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</si>
  <si>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</si>
  <si>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</si>
  <si>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</si>
  <si>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</si>
  <si>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</si>
  <si>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</si>
  <si>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</si>
  <si>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</si>
  <si>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</si>
  <si>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</si>
  <si>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</si>
  <si>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地方政府专项债务收入</t>
  </si>
  <si>
    <t xml:space="preserve">  政府性基金转移收入</t>
  </si>
  <si>
    <t xml:space="preserve">     政府性基金补助收入</t>
  </si>
  <si>
    <t xml:space="preserve">     抗疫特别国债转移支付收入</t>
  </si>
  <si>
    <t>2-2  2025年昆明市禄劝县政府性基金预算支出情况表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</si>
  <si>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</si>
  <si>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</si>
  <si>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</si>
  <si>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</si>
  <si>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</si>
  <si>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</si>
  <si>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</si>
  <si>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</si>
  <si>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</si>
  <si>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</si>
  <si>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</si>
  <si>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</si>
  <si>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</si>
  <si>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</si>
  <si>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</si>
  <si>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</si>
  <si>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</si>
  <si>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</si>
  <si>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</si>
  <si>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</si>
  <si>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</si>
  <si>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</si>
  <si>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</si>
  <si>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</si>
  <si>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</si>
  <si>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</si>
  <si>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</si>
  <si>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</si>
  <si>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</si>
  <si>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</si>
  <si>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</si>
  <si>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</si>
  <si>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</si>
  <si>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</si>
  <si>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</si>
  <si>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</si>
  <si>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</si>
  <si>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</si>
  <si>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</si>
  <si>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</si>
  <si>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</si>
  <si>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</si>
  <si>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</si>
  <si>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</si>
  <si>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</si>
  <si>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</si>
  <si>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</si>
  <si>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</si>
  <si>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</si>
  <si>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</si>
  <si>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</si>
  <si>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</si>
  <si>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</si>
  <si>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</si>
  <si>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</si>
  <si>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</si>
  <si>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</si>
  <si>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</si>
  <si>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</si>
  <si>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</si>
  <si>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</si>
  <si>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</si>
  <si>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</si>
  <si>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</si>
  <si>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</si>
  <si>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</si>
  <si>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</si>
  <si>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</si>
  <si>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</si>
  <si>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</si>
  <si>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</si>
  <si>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</si>
  <si>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</si>
  <si>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</si>
  <si>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</si>
  <si>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</si>
  <si>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</si>
  <si>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</si>
  <si>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</si>
  <si>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</si>
  <si>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</si>
  <si>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</si>
  <si>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</si>
  <si>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</si>
  <si>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</si>
  <si>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</si>
  <si>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</si>
  <si>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</si>
  <si>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 xml:space="preserve">      农业生产发展支出</t>
  </si>
  <si>
    <t xml:space="preserve">      农村社会事业支出</t>
  </si>
  <si>
    <t xml:space="preserve">      农业农村生态环境支出</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</si>
  <si>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</si>
  <si>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</si>
  <si>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</si>
  <si>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</si>
  <si>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</si>
  <si>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</si>
  <si>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</si>
  <si>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</si>
  <si>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</si>
  <si>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</si>
  <si>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</si>
  <si>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</si>
  <si>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</si>
  <si>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</si>
  <si>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</si>
  <si>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</si>
  <si>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</si>
  <si>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</si>
  <si>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</si>
  <si>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</si>
  <si>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</si>
  <si>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</si>
  <si>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</si>
  <si>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</si>
  <si>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</si>
  <si>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</si>
  <si>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</si>
  <si>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</si>
  <si>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</si>
  <si>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</si>
  <si>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</si>
  <si>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</si>
  <si>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</si>
  <si>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</si>
  <si>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</si>
  <si>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</si>
  <si>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</si>
  <si>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</si>
  <si>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</si>
  <si>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</si>
  <si>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</si>
  <si>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</si>
  <si>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</si>
  <si>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</si>
  <si>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</si>
  <si>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</si>
  <si>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</si>
  <si>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</si>
  <si>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</si>
  <si>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</si>
  <si>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</si>
  <si>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</si>
  <si>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</si>
  <si>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</si>
  <si>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</si>
  <si>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</si>
  <si>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</si>
  <si>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</si>
  <si>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</si>
  <si>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</si>
  <si>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</si>
  <si>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</si>
  <si>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</si>
  <si>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</si>
  <si>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</si>
  <si>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</si>
  <si>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21298</t>
  </si>
  <si>
    <t xml:space="preserve">   超长期特别国债安排的支出</t>
  </si>
  <si>
    <t>2129801</t>
  </si>
  <si>
    <t xml:space="preserve">     城乡社区公共设施</t>
  </si>
  <si>
    <t>2129899</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</si>
  <si>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</si>
  <si>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</si>
  <si>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</si>
  <si>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</si>
  <si>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</si>
  <si>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</si>
  <si>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</si>
  <si>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</si>
  <si>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</si>
  <si>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</si>
  <si>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</si>
  <si>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</si>
  <si>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</si>
  <si>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</si>
  <si>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</si>
  <si>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</si>
  <si>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</si>
  <si>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</si>
  <si>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</si>
  <si>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</si>
  <si>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</si>
  <si>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</si>
  <si>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</si>
  <si>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</si>
  <si>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</si>
  <si>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</si>
  <si>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</si>
  <si>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</si>
  <si>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</si>
  <si>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</si>
  <si>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</si>
  <si>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</si>
  <si>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</si>
  <si>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</si>
  <si>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</si>
  <si>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</si>
  <si>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</si>
  <si>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</si>
  <si>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</si>
  <si>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</si>
  <si>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基础设施建设和经济发展</t>
  </si>
  <si>
    <t xml:space="preserve">   其他小型水库移民扶助基金对应专项债务收入安排的支出</t>
  </si>
  <si>
    <t>21398</t>
  </si>
  <si>
    <t xml:space="preserve">  超长期特别国债安排的支出</t>
  </si>
  <si>
    <t>2139801</t>
  </si>
  <si>
    <t xml:space="preserve">   农业农村支出</t>
  </si>
  <si>
    <t>2139802</t>
  </si>
  <si>
    <t xml:space="preserve">   水利支出</t>
  </si>
  <si>
    <t>2139899</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</si>
  <si>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</si>
  <si>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</si>
  <si>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</si>
  <si>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</si>
  <si>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</si>
  <si>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</si>
  <si>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</si>
  <si>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</si>
  <si>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</si>
  <si>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</si>
  <si>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</si>
  <si>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</si>
  <si>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</si>
  <si>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</si>
  <si>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</si>
  <si>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</si>
  <si>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</si>
  <si>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</si>
  <si>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</si>
  <si>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</si>
  <si>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</si>
  <si>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</si>
  <si>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</si>
  <si>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</si>
  <si>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</si>
  <si>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</si>
  <si>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</si>
  <si>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</si>
  <si>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</si>
  <si>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</si>
  <si>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</si>
  <si>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</si>
  <si>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</si>
  <si>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</si>
  <si>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</si>
  <si>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</si>
  <si>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</si>
  <si>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</si>
  <si>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</si>
  <si>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</si>
  <si>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</si>
  <si>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</si>
  <si>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</si>
  <si>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</si>
  <si>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</si>
  <si>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</si>
  <si>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</si>
  <si>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</si>
  <si>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</si>
  <si>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</si>
  <si>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</si>
  <si>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</si>
  <si>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</si>
  <si>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</si>
  <si>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</si>
  <si>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</si>
  <si>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</si>
  <si>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</si>
  <si>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</si>
  <si>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</si>
  <si>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</si>
  <si>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</si>
  <si>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</si>
  <si>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</si>
  <si>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</si>
  <si>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</si>
  <si>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</si>
  <si>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</si>
  <si>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</si>
  <si>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</si>
  <si>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</si>
  <si>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</si>
  <si>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</si>
  <si>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</si>
  <si>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</si>
  <si>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</si>
  <si>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</si>
  <si>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</si>
  <si>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</si>
  <si>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</si>
  <si>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</si>
  <si>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</si>
  <si>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</si>
  <si>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</si>
  <si>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</si>
  <si>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</si>
  <si>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</si>
  <si>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</si>
  <si>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</si>
  <si>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</si>
  <si>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</si>
  <si>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</si>
  <si>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</si>
  <si>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</si>
  <si>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</si>
  <si>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</si>
  <si>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</si>
  <si>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</si>
  <si>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</si>
  <si>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</si>
  <si>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</si>
  <si>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</si>
  <si>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</si>
  <si>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</si>
  <si>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</si>
  <si>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</si>
  <si>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</si>
  <si>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</si>
  <si>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</si>
  <si>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</si>
  <si>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</si>
  <si>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</si>
  <si>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</si>
  <si>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</si>
  <si>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</si>
  <si>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</si>
  <si>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</si>
  <si>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</si>
  <si>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</si>
  <si>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</si>
  <si>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</si>
  <si>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</si>
  <si>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</si>
  <si>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</si>
  <si>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</si>
  <si>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</si>
  <si>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</si>
  <si>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</si>
  <si>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</si>
  <si>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</si>
  <si>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</si>
  <si>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</si>
  <si>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</si>
  <si>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</si>
  <si>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</si>
  <si>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</si>
  <si>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</si>
  <si>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</si>
  <si>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</si>
  <si>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</si>
  <si>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</si>
  <si>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</si>
  <si>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</si>
  <si>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</si>
  <si>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</si>
  <si>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</si>
  <si>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</si>
  <si>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</si>
  <si>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</si>
  <si>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</si>
  <si>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</si>
  <si>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</si>
  <si>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用于城乡医疗救助的的彩票公益金支出</t>
  </si>
  <si>
    <t>2296099</t>
  </si>
  <si>
    <t xml:space="preserve">      用于其他社会公益事业的彩票公益金支出</t>
  </si>
  <si>
    <t>22998</t>
  </si>
  <si>
    <t xml:space="preserve">  超长期特别国债安排的其他支出</t>
  </si>
  <si>
    <t>2299899</t>
  </si>
  <si>
    <t xml:space="preserve">     其他支出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</si>
  <si>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</si>
  <si>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</si>
  <si>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</si>
  <si>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</si>
  <si>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</si>
  <si>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</si>
  <si>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</si>
  <si>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</si>
  <si>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</si>
  <si>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</si>
  <si>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</si>
  <si>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</si>
  <si>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</si>
  <si>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</si>
  <si>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</si>
  <si>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</si>
  <si>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</si>
  <si>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</si>
  <si>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</si>
  <si>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</si>
  <si>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</si>
  <si>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</si>
  <si>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</si>
  <si>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</si>
  <si>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</si>
  <si>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</si>
  <si>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</si>
  <si>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</si>
  <si>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</si>
  <si>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</si>
  <si>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</si>
  <si>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</si>
  <si>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</si>
  <si>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</si>
  <si>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</si>
  <si>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</si>
  <si>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</si>
  <si>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</si>
  <si>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</si>
  <si>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</si>
  <si>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</si>
  <si>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</si>
  <si>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</si>
  <si>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</si>
  <si>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</si>
  <si>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</si>
  <si>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</si>
  <si>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</si>
  <si>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</si>
  <si>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</si>
  <si>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</si>
  <si>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</si>
  <si>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</si>
  <si>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</si>
  <si>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</si>
  <si>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</si>
  <si>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</si>
  <si>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</si>
  <si>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</si>
  <si>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</si>
  <si>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</si>
  <si>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</si>
  <si>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</si>
  <si>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</si>
  <si>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</si>
  <si>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</si>
  <si>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</si>
  <si>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</si>
  <si>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</si>
  <si>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</si>
  <si>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</si>
  <si>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</si>
  <si>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</si>
  <si>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</si>
  <si>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</si>
  <si>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</si>
  <si>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</si>
  <si>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</si>
  <si>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</si>
  <si>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</si>
  <si>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</si>
  <si>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</si>
  <si>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</si>
  <si>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</si>
  <si>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</si>
  <si>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</si>
  <si>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</si>
  <si>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</si>
  <si>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</si>
  <si>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</si>
  <si>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</si>
  <si>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</si>
  <si>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</si>
  <si>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</si>
  <si>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</si>
  <si>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</si>
  <si>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</si>
  <si>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</si>
  <si>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</si>
  <si>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</si>
  <si>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</si>
  <si>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</si>
  <si>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</si>
  <si>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</si>
  <si>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</si>
  <si>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</si>
  <si>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</si>
  <si>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</si>
  <si>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</si>
  <si>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</si>
  <si>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</si>
  <si>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</si>
  <si>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</si>
  <si>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</si>
  <si>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</si>
  <si>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</si>
  <si>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</si>
  <si>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</si>
  <si>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</si>
  <si>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</si>
  <si>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</si>
  <si>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</si>
  <si>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</si>
  <si>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2025年昆明市禄劝县县本级政府性基金预算收入情况表</t>
  </si>
  <si>
    <t>省本级政府性基金预算收入</t>
  </si>
  <si>
    <t xml:space="preserve">   政府性基金补助收入</t>
  </si>
  <si>
    <t xml:space="preserve">     政府性基金上解收入</t>
  </si>
  <si>
    <t>2-4  2024年昆明市禄劝县本级政府性基金预算支出情况表</t>
  </si>
  <si>
    <t xml:space="preserve">    超长期特别国债安排的支出</t>
  </si>
  <si>
    <t xml:space="preserve">      城乡社区公共设施</t>
  </si>
  <si>
    <t xml:space="preserve">      其他城乡社区支出</t>
  </si>
  <si>
    <t>县本级政府性基金支出</t>
  </si>
  <si>
    <t>2300401</t>
  </si>
  <si>
    <t xml:space="preserve">     政府性基金补助支出</t>
  </si>
  <si>
    <t>203308</t>
  </si>
  <si>
    <t>23011</t>
  </si>
  <si>
    <t xml:space="preserve">   地方政府专项债务转贷支出</t>
  </si>
  <si>
    <t>上年结转对应安排支出</t>
  </si>
  <si>
    <t>2-5  2025年昆明市禄劝县本级政府性基金支出表(对下转移支付)</t>
  </si>
  <si>
    <t>本年支出小计</t>
  </si>
  <si>
    <t>本页无数据。空表说明：禄劝县无政府性基金对下转移支付。</t>
  </si>
  <si>
    <t>3-1  2025年昆明市禄劝县国有资本经营收入预算情况表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</si>
  <si>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</si>
  <si>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</si>
  <si>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</si>
  <si>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</si>
  <si>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</si>
  <si>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</si>
  <si>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</si>
  <si>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</si>
  <si>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</si>
  <si>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</si>
  <si>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</si>
  <si>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</si>
  <si>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</si>
  <si>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</si>
  <si>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</si>
  <si>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</si>
  <si>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</si>
  <si>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</si>
  <si>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</si>
  <si>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</si>
  <si>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</si>
  <si>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</si>
  <si>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</si>
  <si>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</si>
  <si>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</si>
  <si>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</si>
  <si>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</si>
  <si>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</si>
  <si>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</si>
  <si>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</si>
  <si>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</si>
  <si>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</si>
  <si>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</si>
  <si>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</si>
  <si>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</si>
  <si>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</si>
  <si>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</si>
  <si>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</si>
  <si>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2025年昆明市禄劝县国有资本经营支出预算情况表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</si>
  <si>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</si>
  <si>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</si>
  <si>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</si>
  <si>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</si>
  <si>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</si>
  <si>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</si>
  <si>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</si>
  <si>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</si>
  <si>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</si>
  <si>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</si>
  <si>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</si>
  <si>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</si>
  <si>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</si>
  <si>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</si>
  <si>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</si>
  <si>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</si>
  <si>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</si>
  <si>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</si>
  <si>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</si>
  <si>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</si>
  <si>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</si>
  <si>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</si>
  <si>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</si>
  <si>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2025年昆明市禄劝县县本级国有资本经营收入预算情况表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</si>
  <si>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</si>
  <si>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</si>
  <si>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</si>
  <si>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</si>
  <si>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</si>
  <si>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</si>
  <si>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</si>
  <si>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</si>
  <si>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</si>
  <si>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</si>
  <si>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2023年昆明市禄劝县县本级国有资本经营支出预算情况表</t>
  </si>
  <si>
    <t>项   目</t>
  </si>
  <si>
    <t xml:space="preserve">    "三供一业"移交补助支出</t>
  </si>
  <si>
    <t xml:space="preserve">   其他金融国有资本经营预算支出</t>
  </si>
  <si>
    <t>县本级国有资本经营支出</t>
  </si>
  <si>
    <t>3-5  2025年昆明市禄劝县县本级国有资本经营预算转移支付表（分地区）</t>
  </si>
  <si>
    <t>地  区</t>
  </si>
  <si>
    <t>预算数</t>
  </si>
  <si>
    <t>合  计</t>
  </si>
  <si>
    <t>本页无数据。空表说明：禄劝县无国有资本经营预算转移支付。</t>
  </si>
  <si>
    <t>3-6  2025年昆明市禄劝县本级国有资本经营预算转移支付表（分项目）</t>
  </si>
  <si>
    <t>项目名称</t>
  </si>
  <si>
    <t>本页无数据。空表说明：县级无国有资本经营预算对下转移支付。</t>
  </si>
  <si>
    <t>4-1  2025年昆明市禄劝县社会保险基金收入预算情况表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</si>
  <si>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</si>
  <si>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</si>
  <si>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</si>
  <si>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</si>
  <si>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</si>
  <si>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</si>
  <si>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</si>
  <si>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</si>
  <si>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</si>
  <si>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</si>
  <si>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</si>
  <si>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</si>
  <si>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</si>
  <si>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</si>
  <si>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</si>
  <si>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</si>
  <si>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</si>
  <si>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</si>
  <si>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本页无数据。空表说明：社会保险基金由市级统一预算，禄劝县不做预算。</t>
  </si>
  <si>
    <t>4-2  2025年昆明市禄劝县社会保险基金支出预算情况表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</si>
  <si>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</si>
  <si>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</si>
  <si>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</si>
  <si>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</si>
  <si>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</si>
  <si>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</si>
  <si>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</si>
  <si>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</si>
  <si>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</si>
  <si>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</si>
  <si>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</si>
  <si>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</si>
  <si>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</si>
  <si>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</si>
  <si>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2025年昆明市县本级社会保险基金收入预算情况表</t>
  </si>
  <si>
    <t>4-4  2025年昆明市禄劝县本级社会保险基金支出预算情况表</t>
  </si>
  <si>
    <t>5-1 昆明市禄劝县2024年地方政府债务限额及余额预算情况表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</si>
  <si>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</si>
  <si>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</si>
  <si>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</si>
  <si>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</si>
  <si>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</si>
  <si>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</si>
  <si>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</si>
  <si>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</si>
  <si>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</si>
  <si>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</si>
  <si>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</si>
  <si>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</si>
  <si>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</si>
  <si>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禄劝县</t>
  </si>
  <si>
    <t>注：1.本表反映上一年度本地区、本级及分地区地方政府债务限额及余额预计执行数。</t>
  </si>
  <si>
    <t xml:space="preserve">    2.本表由县级以上地方各级财政部门在本级人民代表大会批准预算后二十日内公开。</t>
  </si>
  <si>
    <t>5-2 昆明市禄劝县2024年地方政府一般债务余额情况表</t>
  </si>
  <si>
    <t>项    目</t>
  </si>
  <si>
    <t>执行数</t>
  </si>
  <si>
    <t>一、2023年末地方政府一般债务余额实际数</t>
  </si>
  <si>
    <t>二、2024年末地方政府一般债务余额限额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</si>
  <si>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</si>
  <si>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</si>
  <si>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</si>
  <si>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</si>
  <si>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</si>
  <si>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六、2025年地方财政赤字</t>
  </si>
  <si>
    <t>七、2025年地方政府一般债务余额限额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</si>
  <si>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</si>
  <si>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5-3昆明市禄劝县本级2024年地方政府一般债务余额情况表</t>
  </si>
  <si>
    <t xml:space="preserve">    中央转贷地方的国际金融组织和外国政府贷款</t>
  </si>
  <si>
    <t xml:space="preserve">    2024年地方政府一般债券发行额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</si>
  <si>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</si>
  <si>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昆明市禄劝县2024年地方政府专项债务余额情况表</t>
  </si>
  <si>
    <t>一、2023年末地方政府专项债务余额实际数</t>
  </si>
  <si>
    <t>二、2024年末地方政府专项债务余额限额</t>
  </si>
  <si>
    <t>三、2024年地方政府专项债务发行额</t>
  </si>
  <si>
    <t>四、2024年地方政府专项债务还本额</t>
  </si>
  <si>
    <t>五、2024年末地方政府专项债务余额预计执行数</t>
  </si>
  <si>
    <t>六、2025年地方政府专项债务新增限额</t>
  </si>
  <si>
    <t>七、2024年末地方政府专项债务余额限额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</si>
  <si>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</si>
  <si>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昆明市禄劝县本级2024年地方政府专项债务余额情况表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</si>
  <si>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</si>
  <si>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昆明市禄劝县地方政府债券发行及还本
付息情况表</t>
  </si>
  <si>
    <t>公式</t>
  </si>
  <si>
    <t>本地区</t>
  </si>
  <si>
    <t>本级</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</si>
  <si>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</si>
  <si>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</si>
  <si>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</si>
  <si>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</si>
  <si>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</si>
  <si>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</si>
  <si>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</si>
  <si>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</si>
  <si>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</si>
  <si>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</si>
  <si>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</si>
  <si>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</si>
  <si>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</si>
  <si>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</si>
  <si>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</si>
  <si>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</si>
  <si>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</si>
  <si>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</si>
  <si>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</si>
  <si>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</si>
  <si>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</si>
  <si>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</si>
  <si>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</si>
  <si>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</si>
  <si>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</si>
  <si>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</si>
  <si>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</si>
  <si>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</si>
  <si>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昆明市禄劝县2025年地方政府债务限额提前下达情况表</t>
  </si>
  <si>
    <t>下级</t>
  </si>
  <si>
    <t>一、2023年地方政府债务限额</t>
  </si>
  <si>
    <t>其中： 一般债务限额</t>
  </si>
  <si>
    <t xml:space="preserve">       专项债务限额</t>
  </si>
  <si>
    <t>二、提前下达的2024年新增地方政府债务限额</t>
  </si>
  <si>
    <t>注：本表反映本地区及本级年初预算中列示提前下达的新增地方政府债务限额情况，由县级以上地方各级财政部门在本级人民代表大会批准预算后二十日内公开。</t>
  </si>
  <si>
    <t>5-8 昆明市禄劝县2025年年初新增地方政府债券资金安排表</t>
  </si>
  <si>
    <t>序号</t>
  </si>
  <si>
    <t>项目类型</t>
  </si>
  <si>
    <t>项目主管部门</t>
  </si>
  <si>
    <t>债券性质</t>
  </si>
  <si>
    <t>债券规模</t>
  </si>
  <si>
    <t>...</t>
  </si>
  <si>
    <t>注：本表反映本级当年提前下达的新增地方政府债券资金使用安排，由县级以上地方各级财政部门在本级人民代表大会批准预算后二十日内公开。</t>
  </si>
  <si>
    <t>备注：本页无数据。</t>
  </si>
  <si>
    <t>6-2  重点工作情况解释说明汇总表</t>
  </si>
  <si>
    <t>重点工作</t>
  </si>
  <si>
    <t>2025年工作重点及工作情况</t>
  </si>
  <si>
    <t>政府债务</t>
  </si>
  <si>
    <t>多渠道筹措资金化解政府债务，通过置换、偿还的方式，防范债务风险，确保年度政府余额控制在债务限额内，确保不发生系统性、区域性债务风险。</t>
  </si>
  <si>
    <t>预算绩效</t>
  </si>
  <si>
    <t>部门预算绩效全覆盖，重点项目单项进行预算绩效评价。</t>
  </si>
  <si>
    <t>预算公开</t>
  </si>
  <si>
    <t>及时、完整、全口径公开预算。</t>
  </si>
  <si>
    <t>三保支出</t>
  </si>
  <si>
    <t>“三保支出”落实到位。</t>
  </si>
  <si>
    <t>县级作为转移支付的最末级，无对下转移支付。</t>
  </si>
</sst>
</file>

<file path=xl/styles.xml><?xml version="1.0" encoding="utf-8"?>
<styleSheet xmlns="http://schemas.openxmlformats.org/spreadsheetml/2006/main">
  <numFmts count="3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_);[Red]\(&quot;$&quot;#,##0\)"/>
    <numFmt numFmtId="177" formatCode="_-&quot;$&quot;\ * #,##0_-;_-&quot;$&quot;\ * #,##0\-;_-&quot;$&quot;\ * &quot;-&quot;_-;_-@_-"/>
    <numFmt numFmtId="178" formatCode="#\ ??/??"/>
    <numFmt numFmtId="179" formatCode="_(* #,##0.00_);_(* \(#,##0.00\);_(* &quot;-&quot;??_);_(@_)"/>
    <numFmt numFmtId="180" formatCode="yy\.mm\.dd"/>
    <numFmt numFmtId="181" formatCode="#,##0.0_);\(#,##0.0\)"/>
    <numFmt numFmtId="182" formatCode="\$#,##0.00;\(\$#,##0.00\)"/>
    <numFmt numFmtId="183" formatCode="\$#,##0;\(\$#,##0\)"/>
    <numFmt numFmtId="184" formatCode="_-* #,##0_-;\-* #,##0_-;_-* &quot;-&quot;_-;_-@_-"/>
    <numFmt numFmtId="185" formatCode="_(&quot;$&quot;* #,##0_);_(&quot;$&quot;* \(#,##0\);_(&quot;$&quot;* &quot;-&quot;_);_(@_)"/>
    <numFmt numFmtId="186" formatCode="_ * #,##0_ ;_ * \-#,##0_ ;_ * &quot;-&quot;??_ ;_ @_ "/>
    <numFmt numFmtId="187" formatCode="&quot;$&quot;\ #,##0_-;[Red]&quot;$&quot;\ #,##0\-"/>
    <numFmt numFmtId="188" formatCode="&quot;$&quot;\ #,##0.00_-;[Red]&quot;$&quot;\ #,##0.00\-"/>
    <numFmt numFmtId="189" formatCode="#,##0.00_ ;\-#,##0.00;;"/>
    <numFmt numFmtId="190" formatCode="_(&quot;$&quot;* #,##0.00_);_(&quot;$&quot;* \(#,##0.00\);_(&quot;$&quot;* &quot;-&quot;??_);_(@_)"/>
    <numFmt numFmtId="191" formatCode="_(* #,##0_);_(* \(#,##0\);_(* &quot;-&quot;_);_(@_)"/>
    <numFmt numFmtId="192" formatCode="0.0%"/>
    <numFmt numFmtId="193" formatCode="#,##0;\(#,##0\)"/>
    <numFmt numFmtId="194" formatCode="0\.0,&quot;0&quot;"/>
    <numFmt numFmtId="195" formatCode="_-&quot;$&quot;\ * #,##0.00_-;_-&quot;$&quot;\ * #,##0.00\-;_-&quot;$&quot;\ * &quot;-&quot;??_-;_-@_-"/>
    <numFmt numFmtId="196" formatCode="&quot;$&quot;#,##0.00_);[Red]\(&quot;$&quot;#,##0.00\)"/>
    <numFmt numFmtId="197" formatCode="#,##0.00_ "/>
    <numFmt numFmtId="198" formatCode="_-* #,##0.00_-;\-* #,##0.00_-;_-* &quot;-&quot;??_-;_-@_-"/>
    <numFmt numFmtId="199" formatCode="#,##0.000000"/>
    <numFmt numFmtId="200" formatCode="0.0"/>
    <numFmt numFmtId="201" formatCode="#,##0_ ;[Red]\-#,##0\ "/>
    <numFmt numFmtId="202" formatCode="#,##0_ "/>
    <numFmt numFmtId="203" formatCode="#,##0.00_);[Red]\(#,##0.00\)"/>
    <numFmt numFmtId="204" formatCode="0_ "/>
    <numFmt numFmtId="205" formatCode="0.00_ "/>
  </numFmts>
  <fonts count="128">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14"/>
      <color theme="1"/>
      <name val="SimSun"/>
      <charset val="134"/>
    </font>
    <font>
      <sz val="9"/>
      <name val="SimSun"/>
      <charset val="134"/>
    </font>
    <font>
      <sz val="14"/>
      <color theme="1"/>
      <name val="宋体"/>
      <charset val="134"/>
    </font>
    <font>
      <sz val="14"/>
      <name val="宋体"/>
      <charset val="134"/>
    </font>
    <font>
      <sz val="14"/>
      <color indexed="8"/>
      <name val="宋体"/>
      <charset val="134"/>
    </font>
    <font>
      <sz val="12"/>
      <color indexed="8"/>
      <name val="宋体"/>
      <charset val="134"/>
    </font>
    <font>
      <b/>
      <sz val="14"/>
      <name val="宋体"/>
      <charset val="134"/>
    </font>
    <font>
      <sz val="12"/>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b/>
      <sz val="10"/>
      <name val="宋体"/>
      <charset val="134"/>
    </font>
    <font>
      <sz val="20"/>
      <color rgb="FF000000"/>
      <name val="方正小标宋简体"/>
      <charset val="134"/>
    </font>
    <font>
      <sz val="20"/>
      <color indexed="8"/>
      <name val="方正小标宋简体"/>
      <charset val="134"/>
    </font>
    <font>
      <b/>
      <sz val="14"/>
      <color indexed="8"/>
      <name val="宋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scheme val="minor"/>
    </font>
    <font>
      <sz val="20"/>
      <color indexed="8"/>
      <name val="宋体"/>
      <charset val="134"/>
    </font>
    <font>
      <b/>
      <sz val="18"/>
      <color indexed="8"/>
      <name val="方正小标宋简体"/>
      <charset val="134"/>
    </font>
    <font>
      <sz val="11"/>
      <name val="宋体"/>
      <charset val="134"/>
    </font>
    <font>
      <b/>
      <sz val="14"/>
      <name val="黑体"/>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name val="Arial"/>
      <charset val="134"/>
    </font>
    <font>
      <b/>
      <sz val="14"/>
      <color theme="1"/>
      <name val="宋体"/>
      <charset val="134"/>
    </font>
    <font>
      <sz val="12"/>
      <color theme="1"/>
      <name val="宋体"/>
      <charset val="134"/>
    </font>
    <font>
      <sz val="11"/>
      <color theme="1"/>
      <name val="宋体"/>
      <charset val="134"/>
    </font>
    <font>
      <sz val="14"/>
      <color indexed="9"/>
      <name val="宋体"/>
      <charset val="134"/>
    </font>
    <font>
      <b/>
      <sz val="11"/>
      <name val="宋体"/>
      <charset val="134"/>
    </font>
    <font>
      <sz val="12"/>
      <color rgb="FFFF0000"/>
      <name val="宋体"/>
      <charset val="134"/>
    </font>
    <font>
      <sz val="18"/>
      <name val="黑体"/>
      <charset val="134"/>
    </font>
    <font>
      <sz val="10"/>
      <name val="Geneva"/>
      <charset val="134"/>
    </font>
    <font>
      <sz val="10"/>
      <name val="楷体"/>
      <charset val="134"/>
    </font>
    <font>
      <sz val="11"/>
      <color rgb="FF3F3F76"/>
      <name val="宋体"/>
      <charset val="0"/>
      <scheme val="minor"/>
    </font>
    <font>
      <sz val="11"/>
      <color indexed="9"/>
      <name val="宋体"/>
      <charset val="134"/>
    </font>
    <font>
      <b/>
      <sz val="11"/>
      <color indexed="8"/>
      <name val="宋体"/>
      <charset val="134"/>
    </font>
    <font>
      <sz val="12"/>
      <color indexed="9"/>
      <name val="宋体"/>
      <charset val="134"/>
    </font>
    <font>
      <sz val="11"/>
      <color theme="1"/>
      <name val="宋体"/>
      <charset val="0"/>
      <scheme val="minor"/>
    </font>
    <font>
      <sz val="11"/>
      <color indexed="52"/>
      <name val="宋体"/>
      <charset val="134"/>
    </font>
    <font>
      <sz val="8"/>
      <name val="Times New Roman"/>
      <charset val="134"/>
    </font>
    <font>
      <sz val="11"/>
      <color indexed="17"/>
      <name val="宋体"/>
      <charset val="134"/>
    </font>
    <font>
      <sz val="11"/>
      <color indexed="60"/>
      <name val="宋体"/>
      <charset val="134"/>
    </font>
    <font>
      <sz val="11"/>
      <color rgb="FF9C0006"/>
      <name val="宋体"/>
      <charset val="0"/>
      <scheme val="minor"/>
    </font>
    <font>
      <sz val="10"/>
      <name val="Arial"/>
      <charset val="134"/>
    </font>
    <font>
      <u/>
      <sz val="11"/>
      <color rgb="FF0000FF"/>
      <name val="宋体"/>
      <charset val="0"/>
      <scheme val="minor"/>
    </font>
    <font>
      <sz val="8"/>
      <name val="Arial"/>
      <charset val="134"/>
    </font>
    <font>
      <sz val="11"/>
      <color theme="0"/>
      <name val="宋体"/>
      <charset val="0"/>
      <scheme val="minor"/>
    </font>
    <font>
      <sz val="12"/>
      <color indexed="17"/>
      <name val="宋体"/>
      <charset val="134"/>
    </font>
    <font>
      <sz val="12"/>
      <color indexed="16"/>
      <name val="宋体"/>
      <charset val="134"/>
    </font>
    <font>
      <u/>
      <sz val="11"/>
      <color rgb="FF800080"/>
      <name val="宋体"/>
      <charset val="0"/>
      <scheme val="minor"/>
    </font>
    <font>
      <sz val="12"/>
      <name val="Times New Roman"/>
      <charset val="134"/>
    </font>
    <font>
      <i/>
      <sz val="11"/>
      <color indexed="23"/>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b/>
      <sz val="15"/>
      <color indexed="56"/>
      <name val="宋体"/>
      <charset val="134"/>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56"/>
      <name val="宋体"/>
      <charset val="134"/>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8"/>
      <color indexed="56"/>
      <name val="宋体"/>
      <charset val="134"/>
    </font>
    <font>
      <b/>
      <sz val="11"/>
      <color indexed="9"/>
      <name val="宋体"/>
      <charset val="134"/>
    </font>
    <font>
      <sz val="10"/>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sz val="9"/>
      <name val="宋体"/>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u/>
      <sz val="12"/>
      <color indexed="36"/>
      <name val="宋体"/>
      <charset val="134"/>
    </font>
    <font>
      <b/>
      <sz val="18"/>
      <color indexed="62"/>
      <name val="宋体"/>
      <charset val="134"/>
    </font>
    <font>
      <b/>
      <sz val="10"/>
      <name val="Arial"/>
      <charset val="134"/>
    </font>
    <font>
      <u/>
      <sz val="10"/>
      <color indexed="12"/>
      <name val="Times"/>
      <charset val="134"/>
    </font>
    <font>
      <u/>
      <sz val="11"/>
      <color indexed="52"/>
      <name val="宋体"/>
      <charset val="134"/>
    </font>
    <font>
      <sz val="12"/>
      <name val="Courier"/>
      <charset val="134"/>
    </font>
  </fonts>
  <fills count="7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CC99"/>
        <bgColor indexed="64"/>
      </patternFill>
    </fill>
    <fill>
      <patternFill patternType="solid">
        <fgColor indexed="10"/>
        <bgColor indexed="64"/>
      </patternFill>
    </fill>
    <fill>
      <patternFill patternType="solid">
        <fgColor indexed="49"/>
        <bgColor indexed="64"/>
      </patternFill>
    </fill>
    <fill>
      <patternFill patternType="solid">
        <fgColor theme="6" tint="0.799981688894314"/>
        <bgColor indexed="64"/>
      </patternFill>
    </fill>
    <fill>
      <patternFill patternType="solid">
        <fgColor indexed="54"/>
        <bgColor indexed="64"/>
      </patternFill>
    </fill>
    <fill>
      <patternFill patternType="solid">
        <fgColor indexed="42"/>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theme="6" tint="0.399975585192419"/>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rgb="FFFFFFCC"/>
        <bgColor indexed="64"/>
      </patternFill>
    </fill>
    <fill>
      <patternFill patternType="solid">
        <fgColor indexed="4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6"/>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14"/>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57"/>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auto="1"/>
      </left>
      <right style="thin">
        <color auto="1"/>
      </right>
      <top/>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230">
    <xf numFmtId="0" fontId="0" fillId="0" borderId="0">
      <alignment vertical="center"/>
    </xf>
    <xf numFmtId="42" fontId="2" fillId="0" borderId="0" applyFont="0" applyFill="0" applyBorder="0" applyAlignment="0" applyProtection="0">
      <alignment vertical="center"/>
    </xf>
    <xf numFmtId="44" fontId="2" fillId="0" borderId="0" applyFont="0" applyFill="0" applyBorder="0" applyAlignment="0" applyProtection="0">
      <alignment vertical="center"/>
    </xf>
    <xf numFmtId="0" fontId="53" fillId="0" borderId="0">
      <alignment vertical="center"/>
    </xf>
    <xf numFmtId="0" fontId="54" fillId="0" borderId="7" applyNumberFormat="0" applyFill="0" applyProtection="0">
      <alignment horizontal="center" vertical="center"/>
    </xf>
    <xf numFmtId="0" fontId="55" fillId="5" borderId="14" applyNumberFormat="0" applyAlignment="0" applyProtection="0">
      <alignment vertical="center"/>
    </xf>
    <xf numFmtId="0" fontId="56" fillId="6" borderId="0" applyNumberFormat="0" applyBorder="0" applyAlignment="0" applyProtection="0">
      <alignment vertical="center"/>
    </xf>
    <xf numFmtId="0" fontId="57" fillId="0" borderId="15" applyNumberFormat="0" applyFill="0" applyAlignment="0" applyProtection="0">
      <alignment vertical="center"/>
    </xf>
    <xf numFmtId="0" fontId="58" fillId="7" borderId="0" applyNumberFormat="0" applyBorder="0" applyAlignment="0" applyProtection="0">
      <alignment vertical="center"/>
    </xf>
    <xf numFmtId="0" fontId="59" fillId="8" borderId="0" applyNumberFormat="0" applyBorder="0" applyAlignment="0" applyProtection="0">
      <alignment vertical="center"/>
    </xf>
    <xf numFmtId="0" fontId="60" fillId="0" borderId="16" applyNumberFormat="0" applyFill="0" applyAlignment="0" applyProtection="0">
      <alignment vertical="center"/>
    </xf>
    <xf numFmtId="0" fontId="58" fillId="9" borderId="0" applyNumberFormat="0" applyBorder="0" applyAlignment="0" applyProtection="0">
      <alignment vertical="center"/>
    </xf>
    <xf numFmtId="0" fontId="61" fillId="0" borderId="0">
      <alignment horizontal="center" vertical="center" wrapText="1"/>
      <protection locked="0"/>
    </xf>
    <xf numFmtId="0" fontId="62" fillId="10" borderId="0" applyNumberFormat="0" applyBorder="0" applyAlignment="0" applyProtection="0">
      <alignment vertical="center"/>
    </xf>
    <xf numFmtId="41" fontId="2" fillId="0" borderId="0" applyFont="0" applyFill="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63" fillId="13" borderId="0" applyNumberFormat="0" applyBorder="0" applyAlignment="0" applyProtection="0">
      <alignment vertical="center"/>
    </xf>
    <xf numFmtId="0" fontId="59" fillId="14" borderId="0" applyNumberFormat="0" applyBorder="0" applyAlignment="0" applyProtection="0">
      <alignment vertical="center"/>
    </xf>
    <xf numFmtId="0" fontId="64" fillId="15" borderId="0" applyNumberFormat="0" applyBorder="0" applyAlignment="0" applyProtection="0">
      <alignment vertical="center"/>
    </xf>
    <xf numFmtId="43" fontId="0" fillId="0" borderId="0" applyFont="0" applyFill="0" applyBorder="0" applyAlignment="0" applyProtection="0">
      <alignment vertical="center"/>
    </xf>
    <xf numFmtId="0" fontId="56" fillId="16" borderId="0" applyNumberFormat="0" applyBorder="0" applyAlignment="0" applyProtection="0">
      <alignment vertical="center"/>
    </xf>
    <xf numFmtId="180" fontId="65" fillId="0" borderId="7" applyFill="0" applyProtection="0">
      <alignment horizontal="right" vertical="center"/>
    </xf>
    <xf numFmtId="0" fontId="58" fillId="17" borderId="0" applyNumberFormat="0" applyBorder="0" applyAlignment="0" applyProtection="0">
      <alignment vertical="center"/>
    </xf>
    <xf numFmtId="0" fontId="66" fillId="0" borderId="0" applyNumberFormat="0" applyFill="0" applyBorder="0" applyAlignment="0" applyProtection="0">
      <alignment vertical="center"/>
    </xf>
    <xf numFmtId="0" fontId="67" fillId="12" borderId="1" applyNumberFormat="0" applyBorder="0" applyAlignment="0" applyProtection="0">
      <alignment vertical="center"/>
    </xf>
    <xf numFmtId="0" fontId="62" fillId="18" borderId="0" applyNumberFormat="0" applyBorder="0" applyAlignment="0" applyProtection="0">
      <alignment vertical="center"/>
    </xf>
    <xf numFmtId="0" fontId="68" fillId="19" borderId="0" applyNumberFormat="0" applyBorder="0" applyAlignment="0" applyProtection="0">
      <alignment vertical="center"/>
    </xf>
    <xf numFmtId="0" fontId="58" fillId="16" borderId="0" applyNumberFormat="0" applyBorder="0" applyAlignment="0" applyProtection="0">
      <alignment vertical="center"/>
    </xf>
    <xf numFmtId="9" fontId="21" fillId="0" borderId="0" applyFont="0" applyFill="0" applyBorder="0" applyAlignment="0" applyProtection="0">
      <alignment vertical="center"/>
    </xf>
    <xf numFmtId="0" fontId="69" fillId="10" borderId="0" applyNumberFormat="0" applyBorder="0" applyAlignment="0" applyProtection="0">
      <alignment vertical="center"/>
    </xf>
    <xf numFmtId="0" fontId="56" fillId="20" borderId="0" applyNumberFormat="0" applyBorder="0" applyAlignment="0" applyProtection="0">
      <alignment vertical="center"/>
    </xf>
    <xf numFmtId="0" fontId="70" fillId="21" borderId="0" applyNumberFormat="0" applyBorder="0" applyAlignment="0" applyProtection="0">
      <alignment vertical="center"/>
    </xf>
    <xf numFmtId="0" fontId="71" fillId="0" borderId="0" applyNumberFormat="0" applyFill="0" applyBorder="0" applyAlignment="0" applyProtection="0">
      <alignment vertical="center"/>
    </xf>
    <xf numFmtId="0" fontId="72" fillId="0" borderId="0">
      <alignment vertical="center"/>
    </xf>
    <xf numFmtId="0" fontId="56" fillId="22" borderId="0" applyNumberFormat="0" applyBorder="0" applyAlignment="0" applyProtection="0">
      <alignment vertical="center"/>
    </xf>
    <xf numFmtId="0" fontId="2" fillId="23" borderId="17" applyNumberFormat="0" applyFont="0" applyAlignment="0" applyProtection="0">
      <alignment vertical="center"/>
    </xf>
    <xf numFmtId="0" fontId="58" fillId="24" borderId="0" applyNumberFormat="0" applyBorder="0" applyAlignment="0" applyProtection="0">
      <alignment vertical="center"/>
    </xf>
    <xf numFmtId="0" fontId="68" fillId="25" borderId="0" applyNumberFormat="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6" fillId="21" borderId="0" applyNumberFormat="0" applyBorder="0" applyAlignment="0" applyProtection="0">
      <alignment vertical="center"/>
    </xf>
    <xf numFmtId="0" fontId="76" fillId="0" borderId="0" applyNumberFormat="0" applyFill="0" applyBorder="0" applyAlignment="0" applyProtection="0">
      <alignment vertical="center"/>
    </xf>
    <xf numFmtId="0" fontId="77" fillId="0" borderId="18" applyNumberFormat="0" applyFill="0" applyAlignment="0" applyProtection="0">
      <alignment vertical="center"/>
    </xf>
    <xf numFmtId="0" fontId="78" fillId="0" borderId="0" applyNumberFormat="0" applyFill="0" applyBorder="0" applyAlignment="0" applyProtection="0">
      <alignment vertical="center"/>
    </xf>
    <xf numFmtId="0" fontId="79" fillId="0" borderId="19" applyNumberFormat="0" applyFill="0" applyAlignment="0" applyProtection="0">
      <alignment vertical="center"/>
    </xf>
    <xf numFmtId="0" fontId="80" fillId="21" borderId="0" applyNumberFormat="0" applyBorder="0" applyAlignment="0" applyProtection="0">
      <alignment vertical="center"/>
    </xf>
    <xf numFmtId="0" fontId="81" fillId="0" borderId="19" applyNumberFormat="0" applyFill="0" applyAlignment="0" applyProtection="0">
      <alignment vertical="center"/>
    </xf>
    <xf numFmtId="0" fontId="68" fillId="26" borderId="0" applyNumberFormat="0" applyBorder="0" applyAlignment="0" applyProtection="0">
      <alignment vertical="center"/>
    </xf>
    <xf numFmtId="0" fontId="74" fillId="0" borderId="20" applyNumberFormat="0" applyFill="0" applyAlignment="0" applyProtection="0">
      <alignment vertical="center"/>
    </xf>
    <xf numFmtId="0" fontId="68" fillId="27" borderId="0" applyNumberFormat="0" applyBorder="0" applyAlignment="0" applyProtection="0">
      <alignment vertical="center"/>
    </xf>
    <xf numFmtId="0" fontId="82" fillId="28" borderId="21" applyNumberFormat="0" applyAlignment="0" applyProtection="0">
      <alignment vertical="center"/>
    </xf>
    <xf numFmtId="0" fontId="83" fillId="28" borderId="14" applyNumberFormat="0" applyAlignment="0" applyProtection="0">
      <alignment vertical="center"/>
    </xf>
    <xf numFmtId="0" fontId="0" fillId="24" borderId="0" applyNumberFormat="0" applyBorder="0" applyAlignment="0" applyProtection="0">
      <alignment vertical="center"/>
    </xf>
    <xf numFmtId="0" fontId="84" fillId="29" borderId="22" applyNumberFormat="0" applyAlignment="0" applyProtection="0">
      <alignment vertical="center"/>
    </xf>
    <xf numFmtId="0" fontId="59" fillId="30" borderId="0" applyNumberFormat="0" applyBorder="0" applyAlignment="0" applyProtection="0">
      <alignment vertical="center"/>
    </xf>
    <xf numFmtId="0" fontId="85" fillId="0" borderId="0" applyNumberFormat="0" applyFill="0" applyBorder="0" applyAlignment="0" applyProtection="0">
      <alignment vertical="center"/>
    </xf>
    <xf numFmtId="0" fontId="68" fillId="31" borderId="0" applyNumberFormat="0" applyBorder="0" applyAlignment="0" applyProtection="0">
      <alignment vertical="center"/>
    </xf>
    <xf numFmtId="0" fontId="86" fillId="0" borderId="23">
      <alignment horizontal="center" vertical="center"/>
    </xf>
    <xf numFmtId="0" fontId="87" fillId="0" borderId="24" applyNumberFormat="0" applyFill="0" applyAlignment="0" applyProtection="0">
      <alignment vertical="center"/>
    </xf>
    <xf numFmtId="0" fontId="80" fillId="32" borderId="0" applyNumberFormat="0" applyBorder="0" applyAlignment="0" applyProtection="0">
      <alignment vertical="center"/>
    </xf>
    <xf numFmtId="0" fontId="88" fillId="0" borderId="25" applyNumberFormat="0" applyFill="0" applyAlignment="0" applyProtection="0">
      <alignment vertical="center"/>
    </xf>
    <xf numFmtId="0" fontId="89" fillId="33" borderId="0" applyNumberFormat="0" applyBorder="0" applyAlignment="0" applyProtection="0">
      <alignment vertical="center"/>
    </xf>
    <xf numFmtId="0" fontId="90" fillId="11" borderId="26" applyNumberFormat="0" applyAlignment="0" applyProtection="0">
      <alignment vertical="center"/>
    </xf>
    <xf numFmtId="0" fontId="0" fillId="10" borderId="0" applyNumberFormat="0" applyBorder="0" applyAlignment="0" applyProtection="0">
      <alignment vertical="center"/>
    </xf>
    <xf numFmtId="0" fontId="91" fillId="34" borderId="0" applyNumberFormat="0" applyBorder="0" applyAlignment="0" applyProtection="0">
      <alignment vertical="center"/>
    </xf>
    <xf numFmtId="0" fontId="59" fillId="35" borderId="0" applyNumberFormat="0" applyBorder="0" applyAlignment="0" applyProtection="0">
      <alignment vertical="center"/>
    </xf>
    <xf numFmtId="0" fontId="68" fillId="36" borderId="0" applyNumberFormat="0" applyBorder="0" applyAlignment="0" applyProtection="0">
      <alignment vertical="center"/>
    </xf>
    <xf numFmtId="0" fontId="0" fillId="0" borderId="0">
      <alignment vertical="center"/>
    </xf>
    <xf numFmtId="0" fontId="65" fillId="0" borderId="12" applyNumberFormat="0" applyFill="0" applyProtection="0">
      <alignment horizontal="right" vertical="center"/>
    </xf>
    <xf numFmtId="0" fontId="59" fillId="37" borderId="0" applyNumberFormat="0" applyBorder="0" applyAlignment="0" applyProtection="0">
      <alignment vertical="center"/>
    </xf>
    <xf numFmtId="0" fontId="92" fillId="0" borderId="0" applyNumberFormat="0" applyFill="0" applyBorder="0" applyAlignment="0" applyProtection="0">
      <alignment vertical="center"/>
    </xf>
    <xf numFmtId="0" fontId="59" fillId="38" borderId="0" applyNumberFormat="0" applyBorder="0" applyAlignment="0" applyProtection="0">
      <alignment vertical="center"/>
    </xf>
    <xf numFmtId="0" fontId="59" fillId="39" borderId="0" applyNumberFormat="0" applyBorder="0" applyAlignment="0" applyProtection="0">
      <alignment vertical="center"/>
    </xf>
    <xf numFmtId="0" fontId="59" fillId="40" borderId="0" applyNumberFormat="0" applyBorder="0" applyAlignment="0" applyProtection="0">
      <alignment vertical="center"/>
    </xf>
    <xf numFmtId="0" fontId="93" fillId="17" borderId="27" applyNumberFormat="0" applyAlignment="0" applyProtection="0">
      <alignment vertical="center"/>
    </xf>
    <xf numFmtId="0" fontId="68" fillId="41" borderId="0" applyNumberFormat="0" applyBorder="0" applyAlignment="0" applyProtection="0">
      <alignment vertical="center"/>
    </xf>
    <xf numFmtId="0" fontId="21" fillId="0" borderId="0" applyNumberFormat="0" applyFont="0" applyFill="0" applyBorder="0" applyAlignment="0" applyProtection="0">
      <alignment horizontal="left" vertical="center"/>
    </xf>
    <xf numFmtId="0" fontId="68" fillId="42" borderId="0" applyNumberFormat="0" applyBorder="0" applyAlignment="0" applyProtection="0">
      <alignment vertical="center"/>
    </xf>
    <xf numFmtId="0" fontId="59" fillId="43" borderId="0" applyNumberFormat="0" applyBorder="0" applyAlignment="0" applyProtection="0">
      <alignment vertical="center"/>
    </xf>
    <xf numFmtId="0" fontId="59" fillId="44" borderId="0" applyNumberFormat="0" applyBorder="0" applyAlignment="0" applyProtection="0">
      <alignment vertical="center"/>
    </xf>
    <xf numFmtId="0" fontId="68" fillId="45" borderId="0" applyNumberFormat="0" applyBorder="0" applyAlignment="0" applyProtection="0">
      <alignment vertical="center"/>
    </xf>
    <xf numFmtId="0" fontId="56" fillId="11" borderId="0" applyNumberFormat="0" applyBorder="0" applyAlignment="0" applyProtection="0">
      <alignment vertical="center"/>
    </xf>
    <xf numFmtId="0" fontId="94" fillId="0" borderId="0">
      <alignment vertical="center"/>
    </xf>
    <xf numFmtId="0" fontId="95" fillId="11" borderId="28" applyNumberFormat="0" applyAlignment="0" applyProtection="0">
      <alignment vertical="center"/>
    </xf>
    <xf numFmtId="0" fontId="59" fillId="46" borderId="0" applyNumberFormat="0" applyBorder="0" applyAlignment="0" applyProtection="0">
      <alignment vertical="center"/>
    </xf>
    <xf numFmtId="0" fontId="68" fillId="47" borderId="0" applyNumberFormat="0" applyBorder="0" applyAlignment="0" applyProtection="0">
      <alignment vertical="center"/>
    </xf>
    <xf numFmtId="0" fontId="68" fillId="48" borderId="0" applyNumberFormat="0" applyBorder="0" applyAlignment="0" applyProtection="0">
      <alignment vertical="center"/>
    </xf>
    <xf numFmtId="0" fontId="96" fillId="0" borderId="0">
      <alignment vertical="center"/>
    </xf>
    <xf numFmtId="0" fontId="59" fillId="49" borderId="0" applyNumberFormat="0" applyBorder="0" applyAlignment="0" applyProtection="0">
      <alignment vertical="center"/>
    </xf>
    <xf numFmtId="0" fontId="68" fillId="50" borderId="0" applyNumberFormat="0" applyBorder="0" applyAlignment="0" applyProtection="0">
      <alignment vertical="center"/>
    </xf>
    <xf numFmtId="0" fontId="97" fillId="0" borderId="0" applyNumberFormat="0" applyFill="0" applyBorder="0" applyAlignment="0" applyProtection="0">
      <alignment vertical="top"/>
      <protection locked="0"/>
    </xf>
    <xf numFmtId="49" fontId="21" fillId="0" borderId="0" applyFont="0" applyFill="0" applyBorder="0" applyAlignment="0" applyProtection="0">
      <alignment vertical="center"/>
    </xf>
    <xf numFmtId="0" fontId="98" fillId="21" borderId="0" applyNumberFormat="0" applyBorder="0" applyAlignment="0" applyProtection="0">
      <alignment vertical="center"/>
    </xf>
    <xf numFmtId="10" fontId="21" fillId="0" borderId="0" applyFont="0" applyFill="0" applyBorder="0" applyAlignment="0" applyProtection="0">
      <alignment vertical="center"/>
    </xf>
    <xf numFmtId="0" fontId="99" fillId="0" borderId="29" applyNumberFormat="0" applyFill="0" applyAlignment="0" applyProtection="0">
      <alignment vertical="center"/>
    </xf>
    <xf numFmtId="0" fontId="19" fillId="51" borderId="0" applyNumberFormat="0" applyBorder="0" applyAlignment="0" applyProtection="0">
      <alignment vertical="center"/>
    </xf>
    <xf numFmtId="0" fontId="56" fillId="52" borderId="0" applyNumberFormat="0" applyBorder="0" applyAlignment="0" applyProtection="0">
      <alignment vertical="center"/>
    </xf>
    <xf numFmtId="0" fontId="21" fillId="0" borderId="0">
      <alignment vertical="center"/>
    </xf>
    <xf numFmtId="0" fontId="100" fillId="0" borderId="0" applyNumberFormat="0" applyFill="0" applyBorder="0" applyAlignment="0" applyProtection="0">
      <alignment vertical="center"/>
    </xf>
    <xf numFmtId="0" fontId="0" fillId="51" borderId="0" applyNumberFormat="0" applyBorder="0" applyAlignment="0" applyProtection="0">
      <alignment vertical="center"/>
    </xf>
    <xf numFmtId="0" fontId="0" fillId="21" borderId="0" applyNumberFormat="0" applyBorder="0" applyAlignment="0" applyProtection="0">
      <alignment vertical="center"/>
    </xf>
    <xf numFmtId="0" fontId="56" fillId="53" borderId="0" applyNumberFormat="0" applyBorder="0" applyAlignment="0" applyProtection="0">
      <alignment vertical="center"/>
    </xf>
    <xf numFmtId="0" fontId="0" fillId="12" borderId="0" applyNumberFormat="0" applyBorder="0" applyAlignment="0" applyProtection="0">
      <alignment vertical="center"/>
    </xf>
    <xf numFmtId="177" fontId="21" fillId="0" borderId="0" applyFont="0" applyFill="0" applyBorder="0" applyAlignment="0" applyProtection="0">
      <alignment vertical="center"/>
    </xf>
    <xf numFmtId="0" fontId="0" fillId="18" borderId="0" applyNumberFormat="0" applyBorder="0" applyAlignment="0" applyProtection="0">
      <alignment vertical="center"/>
    </xf>
    <xf numFmtId="0" fontId="21" fillId="0" borderId="0">
      <alignment vertical="center"/>
    </xf>
    <xf numFmtId="0" fontId="58" fillId="53" borderId="0" applyNumberFormat="0" applyBorder="0" applyAlignment="0" applyProtection="0">
      <alignment vertical="center"/>
    </xf>
    <xf numFmtId="0" fontId="0" fillId="32" borderId="0" applyNumberFormat="0" applyBorder="0" applyAlignment="0" applyProtection="0">
      <alignment vertical="center"/>
    </xf>
    <xf numFmtId="0" fontId="0" fillId="2" borderId="0" applyNumberFormat="0" applyBorder="0" applyAlignment="0" applyProtection="0">
      <alignment vertical="center"/>
    </xf>
    <xf numFmtId="0" fontId="0" fillId="53" borderId="0" applyNumberFormat="0" applyBorder="0" applyAlignment="0" applyProtection="0">
      <alignment vertical="center"/>
    </xf>
    <xf numFmtId="0" fontId="0" fillId="13" borderId="0" applyNumberFormat="0" applyBorder="0" applyAlignment="0" applyProtection="0">
      <alignment vertical="center"/>
    </xf>
    <xf numFmtId="0" fontId="101" fillId="0" borderId="1">
      <alignment horizontal="left" vertical="center"/>
    </xf>
    <xf numFmtId="0" fontId="0" fillId="22" borderId="0" applyNumberFormat="0" applyBorder="0" applyAlignment="0" applyProtection="0">
      <alignment vertical="center"/>
    </xf>
    <xf numFmtId="0" fontId="21" fillId="0" borderId="0">
      <alignment vertical="center"/>
    </xf>
    <xf numFmtId="0" fontId="0" fillId="54" borderId="0" applyNumberFormat="0" applyBorder="0" applyAlignment="0" applyProtection="0">
      <alignment vertical="center"/>
    </xf>
    <xf numFmtId="0" fontId="0" fillId="11" borderId="0" applyNumberFormat="0" applyBorder="0" applyAlignment="0" applyProtection="0">
      <alignment vertical="center"/>
    </xf>
    <xf numFmtId="0" fontId="56" fillId="55" borderId="0" applyNumberFormat="0" applyBorder="0" applyAlignment="0" applyProtection="0">
      <alignment vertical="center"/>
    </xf>
    <xf numFmtId="0" fontId="58" fillId="56" borderId="0" applyNumberFormat="0" applyBorder="0" applyAlignment="0" applyProtection="0">
      <alignment vertical="center"/>
    </xf>
    <xf numFmtId="0" fontId="0" fillId="57" borderId="0" applyNumberFormat="0" applyBorder="0" applyAlignment="0" applyProtection="0">
      <alignment vertical="center"/>
    </xf>
    <xf numFmtId="0" fontId="56" fillId="13" borderId="0" applyNumberFormat="0" applyBorder="0" applyAlignment="0" applyProtection="0">
      <alignment vertical="center"/>
    </xf>
    <xf numFmtId="0" fontId="85" fillId="0" borderId="30" applyNumberFormat="0" applyFill="0" applyAlignment="0" applyProtection="0">
      <alignment vertical="center"/>
    </xf>
    <xf numFmtId="0" fontId="65" fillId="0" borderId="12" applyNumberFormat="0" applyFill="0" applyProtection="0">
      <alignment horizontal="left" vertical="center"/>
    </xf>
    <xf numFmtId="0" fontId="56" fillId="58" borderId="0" applyNumberFormat="0" applyBorder="0" applyAlignment="0" applyProtection="0">
      <alignment vertical="center"/>
    </xf>
    <xf numFmtId="0" fontId="21" fillId="0" borderId="0">
      <alignment vertical="center"/>
    </xf>
    <xf numFmtId="0" fontId="0" fillId="12" borderId="31" applyNumberFormat="0" applyFont="0" applyAlignment="0" applyProtection="0">
      <alignment vertical="center"/>
    </xf>
    <xf numFmtId="0" fontId="56" fillId="54" borderId="0" applyNumberFormat="0" applyBorder="0" applyAlignment="0" applyProtection="0">
      <alignment vertical="center"/>
    </xf>
    <xf numFmtId="0" fontId="65" fillId="0" borderId="0" applyProtection="0">
      <alignment vertical="center"/>
    </xf>
    <xf numFmtId="0" fontId="94" fillId="0" borderId="0">
      <alignment vertical="center"/>
    </xf>
    <xf numFmtId="0" fontId="56" fillId="7" borderId="0" applyNumberFormat="0" applyBorder="0" applyAlignment="0" applyProtection="0">
      <alignment vertical="center"/>
    </xf>
    <xf numFmtId="0" fontId="21" fillId="0" borderId="0" applyNumberFormat="0" applyFill="0" applyBorder="0" applyAlignment="0" applyProtection="0">
      <alignment vertical="center"/>
    </xf>
    <xf numFmtId="0" fontId="102" fillId="0" borderId="13">
      <alignment horizontal="left" vertical="center"/>
    </xf>
    <xf numFmtId="0" fontId="56" fillId="9" borderId="0" applyNumberFormat="0" applyBorder="0" applyAlignment="0" applyProtection="0">
      <alignment vertical="center"/>
    </xf>
    <xf numFmtId="0" fontId="96" fillId="0" borderId="0">
      <alignment vertical="center"/>
      <protection locked="0"/>
    </xf>
    <xf numFmtId="0" fontId="19" fillId="18" borderId="0" applyNumberFormat="0" applyBorder="0" applyAlignment="0" applyProtection="0">
      <alignment vertical="center"/>
    </xf>
    <xf numFmtId="15" fontId="103" fillId="0" borderId="0">
      <alignment vertical="center"/>
    </xf>
    <xf numFmtId="0" fontId="104" fillId="59" borderId="32">
      <alignment vertical="center"/>
      <protection locked="0"/>
    </xf>
    <xf numFmtId="0" fontId="102" fillId="0" borderId="33" applyNumberFormat="0" applyAlignment="0" applyProtection="0">
      <alignment horizontal="left" vertical="center"/>
    </xf>
    <xf numFmtId="0" fontId="56" fillId="57" borderId="0" applyNumberFormat="0" applyBorder="0" applyAlignment="0" applyProtection="0">
      <alignment vertical="center"/>
    </xf>
    <xf numFmtId="0" fontId="105" fillId="53" borderId="28" applyNumberFormat="0" applyAlignment="0" applyProtection="0">
      <alignment vertical="center"/>
    </xf>
    <xf numFmtId="0" fontId="21" fillId="0" borderId="0" applyFont="0" applyFill="0" applyBorder="0" applyAlignment="0" applyProtection="0">
      <alignment vertical="center"/>
    </xf>
    <xf numFmtId="0" fontId="19" fillId="10" borderId="0" applyNumberFormat="0" applyBorder="0" applyAlignment="0" applyProtection="0">
      <alignment vertical="center"/>
    </xf>
    <xf numFmtId="0" fontId="69" fillId="18" borderId="0" applyNumberFormat="0" applyBorder="0" applyAlignment="0" applyProtection="0">
      <alignment vertical="center"/>
    </xf>
    <xf numFmtId="188" fontId="21" fillId="0" borderId="0" applyFont="0" applyFill="0" applyBorder="0" applyAlignment="0" applyProtection="0">
      <alignment vertical="center"/>
    </xf>
    <xf numFmtId="0" fontId="21" fillId="0" borderId="0">
      <alignment vertical="center"/>
    </xf>
    <xf numFmtId="0" fontId="58" fillId="11" borderId="0" applyNumberFormat="0" applyBorder="0" applyAlignment="0" applyProtection="0">
      <alignment vertical="center"/>
    </xf>
    <xf numFmtId="190" fontId="21" fillId="0" borderId="0" applyFont="0" applyFill="0" applyBorder="0" applyAlignment="0" applyProtection="0">
      <alignment vertical="center"/>
    </xf>
    <xf numFmtId="193" fontId="106" fillId="0" borderId="0">
      <alignment vertical="center"/>
    </xf>
    <xf numFmtId="196" fontId="21" fillId="0" borderId="0" applyFont="0" applyFill="0" applyBorder="0" applyAlignment="0" applyProtection="0">
      <alignment vertical="center"/>
    </xf>
    <xf numFmtId="0" fontId="107" fillId="60" borderId="0" applyNumberFormat="0" applyBorder="0" applyAlignment="0" applyProtection="0">
      <alignment vertical="center"/>
    </xf>
    <xf numFmtId="0" fontId="21" fillId="0" borderId="0">
      <alignment vertical="center"/>
    </xf>
    <xf numFmtId="0" fontId="19" fillId="53" borderId="0" applyNumberFormat="0" applyBorder="0" applyAlignment="0" applyProtection="0">
      <alignment vertical="center"/>
    </xf>
    <xf numFmtId="0" fontId="21" fillId="61" borderId="0" applyNumberFormat="0" applyFont="0" applyBorder="0" applyAlignment="0" applyProtection="0">
      <alignment vertical="center"/>
    </xf>
    <xf numFmtId="0" fontId="106" fillId="0" borderId="0">
      <alignment vertical="center"/>
    </xf>
    <xf numFmtId="0" fontId="54" fillId="0" borderId="7" applyNumberFormat="0" applyFill="0" applyProtection="0">
      <alignment horizontal="left" vertical="center"/>
    </xf>
    <xf numFmtId="0" fontId="108" fillId="0" borderId="34" applyNumberFormat="0" applyFill="0" applyAlignment="0" applyProtection="0">
      <alignment vertical="center"/>
    </xf>
    <xf numFmtId="0" fontId="109" fillId="53" borderId="35">
      <alignment horizontal="left" vertical="center"/>
      <protection locked="0" hidden="1"/>
    </xf>
    <xf numFmtId="184" fontId="21" fillId="0" borderId="0" applyFont="0" applyFill="0" applyBorder="0" applyAlignment="0" applyProtection="0">
      <alignment vertical="center"/>
    </xf>
    <xf numFmtId="0" fontId="57" fillId="0" borderId="36" applyNumberFormat="0" applyFill="0" applyAlignment="0" applyProtection="0">
      <alignment vertical="center"/>
    </xf>
    <xf numFmtId="0" fontId="86" fillId="0" borderId="0" applyNumberFormat="0" applyFill="0" applyBorder="0" applyAlignment="0" applyProtection="0">
      <alignment vertical="center"/>
    </xf>
    <xf numFmtId="0" fontId="21" fillId="0" borderId="0">
      <alignment vertical="center"/>
    </xf>
    <xf numFmtId="198" fontId="21" fillId="0" borderId="0" applyFont="0" applyFill="0" applyBorder="0" applyAlignment="0" applyProtection="0">
      <alignment vertical="center"/>
    </xf>
    <xf numFmtId="195" fontId="21" fillId="0" borderId="0" applyFont="0" applyFill="0" applyBorder="0" applyAlignment="0" applyProtection="0">
      <alignment vertical="center"/>
    </xf>
    <xf numFmtId="0" fontId="110" fillId="0" borderId="0" applyNumberFormat="0" applyFill="0" applyBorder="0" applyAlignment="0" applyProtection="0">
      <alignment vertical="center"/>
    </xf>
    <xf numFmtId="182" fontId="106" fillId="0" borderId="0">
      <alignment vertical="center"/>
    </xf>
    <xf numFmtId="0" fontId="111" fillId="0" borderId="0">
      <alignment vertical="center"/>
    </xf>
    <xf numFmtId="183" fontId="106" fillId="0" borderId="0">
      <alignment vertical="center"/>
    </xf>
    <xf numFmtId="0" fontId="98" fillId="32" borderId="0" applyNumberFormat="0" applyBorder="0" applyAlignment="0" applyProtection="0">
      <alignment vertical="center"/>
    </xf>
    <xf numFmtId="0" fontId="67" fillId="11" borderId="0" applyNumberFormat="0" applyBorder="0" applyAlignment="0" applyProtection="0">
      <alignment vertical="center"/>
    </xf>
    <xf numFmtId="0" fontId="112" fillId="0" borderId="37" applyNumberFormat="0" applyFill="0" applyAlignment="0" applyProtection="0">
      <alignment vertical="center"/>
    </xf>
    <xf numFmtId="181" fontId="113" fillId="62" borderId="0">
      <alignment vertical="center"/>
    </xf>
    <xf numFmtId="0" fontId="56" fillId="63" borderId="0" applyNumberFormat="0" applyBorder="0" applyAlignment="0" applyProtection="0">
      <alignment vertical="center"/>
    </xf>
    <xf numFmtId="181" fontId="114" fillId="64" borderId="0">
      <alignment vertical="center"/>
    </xf>
    <xf numFmtId="38" fontId="21" fillId="0" borderId="0" applyFont="0" applyFill="0" applyBorder="0" applyAlignment="0" applyProtection="0">
      <alignment vertical="center"/>
    </xf>
    <xf numFmtId="40" fontId="21" fillId="0" borderId="0" applyFont="0" applyFill="0" applyBorder="0" applyAlignment="0" applyProtection="0">
      <alignment vertical="center"/>
    </xf>
    <xf numFmtId="176" fontId="21" fillId="0" borderId="0" applyFont="0" applyFill="0" applyBorder="0" applyAlignment="0" applyProtection="0">
      <alignment vertical="center"/>
    </xf>
    <xf numFmtId="0" fontId="21" fillId="0" borderId="0">
      <alignment vertical="center"/>
    </xf>
    <xf numFmtId="40" fontId="115" fillId="57" borderId="35">
      <alignment horizontal="centerContinuous" vertical="center"/>
    </xf>
    <xf numFmtId="1" fontId="65" fillId="0" borderId="7" applyFill="0" applyProtection="0">
      <alignment horizontal="center" vertical="center"/>
    </xf>
    <xf numFmtId="37" fontId="116" fillId="0" borderId="0">
      <alignment vertical="center"/>
    </xf>
    <xf numFmtId="0" fontId="117" fillId="0" borderId="0">
      <alignment vertical="top"/>
      <protection locked="0"/>
    </xf>
    <xf numFmtId="187" fontId="65" fillId="0" borderId="0">
      <alignment vertical="center"/>
    </xf>
    <xf numFmtId="14" fontId="61" fillId="0" borderId="0">
      <alignment horizontal="center" vertical="center" wrapText="1"/>
      <protection locked="0"/>
    </xf>
    <xf numFmtId="0" fontId="21" fillId="0" borderId="0">
      <alignment vertical="center"/>
    </xf>
    <xf numFmtId="3" fontId="21" fillId="0" borderId="0" applyFont="0" applyFill="0" applyBorder="0" applyAlignment="0" applyProtection="0">
      <alignment vertical="center"/>
    </xf>
    <xf numFmtId="178" fontId="21" fillId="0" borderId="0" applyFont="0" applyFill="0" applyProtection="0">
      <alignment vertical="center"/>
    </xf>
    <xf numFmtId="0" fontId="118" fillId="0" borderId="0" applyNumberFormat="0" applyFill="0" applyBorder="0" applyAlignment="0" applyProtection="0">
      <alignment vertical="center"/>
    </xf>
    <xf numFmtId="0" fontId="56" fillId="65" borderId="0" applyNumberFormat="0" applyBorder="0" applyAlignment="0" applyProtection="0">
      <alignment vertical="center"/>
    </xf>
    <xf numFmtId="15" fontId="21" fillId="0" borderId="0" applyFont="0" applyFill="0" applyBorder="0" applyAlignment="0" applyProtection="0">
      <alignment vertical="center"/>
    </xf>
    <xf numFmtId="0" fontId="0" fillId="0" borderId="0">
      <alignment vertical="center"/>
    </xf>
    <xf numFmtId="4" fontId="21" fillId="0" borderId="0" applyFont="0" applyFill="0" applyBorder="0" applyAlignment="0" applyProtection="0">
      <alignment vertical="center"/>
    </xf>
    <xf numFmtId="0" fontId="21" fillId="0" borderId="0">
      <alignment vertical="center"/>
    </xf>
    <xf numFmtId="0" fontId="0" fillId="0" borderId="0">
      <alignment vertical="center"/>
    </xf>
    <xf numFmtId="0" fontId="21" fillId="0" borderId="0">
      <alignment vertical="center"/>
    </xf>
    <xf numFmtId="0" fontId="119" fillId="0" borderId="0">
      <alignment vertical="center"/>
    </xf>
    <xf numFmtId="0" fontId="120" fillId="0" borderId="0" applyNumberFormat="0" applyFill="0" applyBorder="0" applyAlignment="0" applyProtection="0">
      <alignment vertical="center"/>
    </xf>
    <xf numFmtId="0" fontId="21" fillId="0" borderId="0">
      <alignment vertical="center"/>
    </xf>
    <xf numFmtId="0" fontId="21" fillId="0" borderId="0">
      <alignment vertical="center"/>
    </xf>
    <xf numFmtId="0" fontId="120" fillId="0" borderId="38" applyNumberFormat="0" applyFill="0" applyAlignment="0" applyProtection="0">
      <alignment vertical="center"/>
    </xf>
    <xf numFmtId="185" fontId="21" fillId="0" borderId="0" applyFont="0" applyFill="0" applyBorder="0" applyAlignment="0" applyProtection="0">
      <alignment vertical="center"/>
    </xf>
    <xf numFmtId="0" fontId="121" fillId="0" borderId="12" applyNumberFormat="0" applyFill="0" applyProtection="0">
      <alignment horizontal="center" vertical="center"/>
    </xf>
    <xf numFmtId="0" fontId="122" fillId="0" borderId="0" applyNumberFormat="0" applyFill="0" applyBorder="0" applyAlignment="0" applyProtection="0">
      <alignment vertical="top"/>
      <protection locked="0"/>
    </xf>
    <xf numFmtId="0" fontId="21" fillId="0" borderId="0"/>
    <xf numFmtId="0" fontId="21" fillId="0" borderId="0">
      <alignment vertical="center"/>
    </xf>
    <xf numFmtId="0" fontId="123" fillId="0" borderId="0" applyNumberFormat="0" applyFill="0" applyBorder="0" applyAlignment="0" applyProtection="0">
      <alignment vertical="center"/>
    </xf>
    <xf numFmtId="0" fontId="107" fillId="66" borderId="0" applyNumberFormat="0" applyBorder="0" applyAlignment="0" applyProtection="0">
      <alignment vertical="center"/>
    </xf>
    <xf numFmtId="0" fontId="21" fillId="0" borderId="0">
      <alignment vertical="center"/>
    </xf>
    <xf numFmtId="0" fontId="21" fillId="0" borderId="0">
      <alignment vertical="center"/>
    </xf>
    <xf numFmtId="0" fontId="0" fillId="0" borderId="0">
      <alignment vertical="center"/>
    </xf>
    <xf numFmtId="0" fontId="103" fillId="0" borderId="0">
      <alignment vertical="center"/>
    </xf>
    <xf numFmtId="0" fontId="21" fillId="0" borderId="0">
      <alignment vertical="center"/>
    </xf>
    <xf numFmtId="0" fontId="124" fillId="0" borderId="0" applyNumberFormat="0" applyFill="0" applyBorder="0" applyAlignment="0" applyProtection="0">
      <alignment vertical="center"/>
    </xf>
    <xf numFmtId="0" fontId="107" fillId="67" borderId="0" applyNumberFormat="0" applyBorder="0" applyAlignment="0" applyProtection="0">
      <alignment vertical="center"/>
    </xf>
    <xf numFmtId="0" fontId="21" fillId="0" borderId="0">
      <alignment vertical="center"/>
    </xf>
    <xf numFmtId="179" fontId="0" fillId="0" borderId="0" applyFont="0" applyFill="0" applyBorder="0" applyAlignment="0" applyProtection="0">
      <alignment vertical="center"/>
    </xf>
    <xf numFmtId="0" fontId="21" fillId="0" borderId="0">
      <alignment vertical="center"/>
    </xf>
    <xf numFmtId="0" fontId="65" fillId="0" borderId="0">
      <alignment vertical="center"/>
    </xf>
    <xf numFmtId="0" fontId="0" fillId="0" borderId="0">
      <alignment vertical="center"/>
    </xf>
    <xf numFmtId="0" fontId="94" fillId="0" borderId="0" applyAlignment="0"/>
    <xf numFmtId="0" fontId="0" fillId="0" borderId="0">
      <alignment vertical="center"/>
    </xf>
    <xf numFmtId="0" fontId="21" fillId="0" borderId="0">
      <alignment vertical="center"/>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4" fontId="0" fillId="0" borderId="0" applyFont="0" applyFill="0" applyBorder="0" applyAlignment="0" applyProtection="0">
      <alignment vertical="center"/>
    </xf>
    <xf numFmtId="191" fontId="0" fillId="0" borderId="0" applyFont="0" applyFill="0" applyBorder="0" applyAlignment="0" applyProtection="0">
      <alignment vertical="center"/>
    </xf>
    <xf numFmtId="41" fontId="0" fillId="0" borderId="0" applyFont="0" applyFill="0" applyBorder="0" applyAlignment="0" applyProtection="0">
      <alignment vertical="center"/>
    </xf>
    <xf numFmtId="0" fontId="56" fillId="68" borderId="0" applyNumberFormat="0" applyBorder="0" applyAlignment="0" applyProtection="0">
      <alignment vertical="center"/>
    </xf>
    <xf numFmtId="0" fontId="56" fillId="69" borderId="0" applyNumberFormat="0" applyBorder="0" applyAlignment="0" applyProtection="0">
      <alignment vertical="center"/>
    </xf>
    <xf numFmtId="0" fontId="127" fillId="0" borderId="0">
      <alignment vertical="center"/>
    </xf>
  </cellStyleXfs>
  <cellXfs count="489">
    <xf numFmtId="0" fontId="0" fillId="0" borderId="0" xfId="0" applyAlignment="1"/>
    <xf numFmtId="0" fontId="1" fillId="0" borderId="0" xfId="161" applyFont="1" applyFill="1" applyBorder="1" applyAlignment="1">
      <alignment horizontal="center" vertical="center"/>
    </xf>
    <xf numFmtId="0" fontId="2" fillId="0" borderId="0" xfId="0" applyFont="1" applyFill="1" applyBorder="1" applyAlignment="1">
      <alignment vertical="center"/>
    </xf>
    <xf numFmtId="0" fontId="3" fillId="0" borderId="1" xfId="16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61"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99" fontId="12" fillId="0" borderId="1" xfId="0" applyNumberFormat="1" applyFont="1" applyFill="1" applyBorder="1" applyAlignment="1">
      <alignment horizontal="left" vertical="center" wrapText="1"/>
    </xf>
    <xf numFmtId="199" fontId="12" fillId="0" borderId="1"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2" fillId="0" borderId="0" xfId="0" applyFont="1" applyFill="1" applyBorder="1" applyAlignment="1">
      <alignment horizontal="right" vertical="center"/>
    </xf>
    <xf numFmtId="0" fontId="12" fillId="0" borderId="0" xfId="0" applyFont="1" applyFill="1" applyBorder="1" applyAlignment="1">
      <alignment horizontal="right" vertical="center" wrapText="1"/>
    </xf>
    <xf numFmtId="0" fontId="11" fillId="0" borderId="1" xfId="0" applyFont="1" applyFill="1" applyBorder="1" applyAlignment="1">
      <alignment vertical="center"/>
    </xf>
    <xf numFmtId="0" fontId="12" fillId="0" borderId="1" xfId="0" applyFont="1" applyFill="1" applyBorder="1" applyAlignment="1">
      <alignment horizontal="left" vertical="center"/>
    </xf>
    <xf numFmtId="0" fontId="11" fillId="0" borderId="1" xfId="0" applyFont="1" applyFill="1" applyBorder="1" applyAlignment="1">
      <alignment horizontal="left" vertical="center"/>
    </xf>
    <xf numFmtId="0" fontId="10"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1"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 fontId="14" fillId="0" borderId="1"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0" fillId="0" borderId="0" xfId="0" applyFont="1" applyFill="1" applyBorder="1" applyAlignment="1">
      <alignment vertical="center" wrapText="1"/>
    </xf>
    <xf numFmtId="0" fontId="12" fillId="0" borderId="0" xfId="0" applyFont="1" applyFill="1" applyBorder="1" applyAlignment="1">
      <alignment vertical="center" wrapText="1"/>
    </xf>
    <xf numFmtId="0" fontId="12" fillId="0" borderId="1" xfId="0" applyFont="1" applyFill="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10" fillId="0" borderId="0" xfId="0" applyFont="1" applyFill="1" applyBorder="1" applyAlignment="1">
      <alignment horizontal="right" vertical="center" wrapText="1"/>
    </xf>
    <xf numFmtId="4" fontId="16" fillId="0" borderId="1" xfId="0" applyNumberFormat="1" applyFont="1" applyFill="1" applyBorder="1" applyAlignment="1">
      <alignment horizontal="center" vertical="center" wrapText="1"/>
    </xf>
    <xf numFmtId="4" fontId="17" fillId="0" borderId="1" xfId="0" applyNumberFormat="1" applyFont="1" applyFill="1" applyBorder="1" applyAlignment="1">
      <alignment horizontal="center" vertical="center" wrapText="1"/>
    </xf>
    <xf numFmtId="0" fontId="18" fillId="0" borderId="0" xfId="0" applyFont="1" applyFill="1" applyBorder="1" applyAlignment="1">
      <alignment vertical="center"/>
    </xf>
    <xf numFmtId="0" fontId="19" fillId="0" borderId="0" xfId="0" applyFont="1" applyFill="1" applyBorder="1" applyAlignment="1">
      <alignment vertical="center"/>
    </xf>
    <xf numFmtId="0" fontId="20"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vertical="center" wrapText="1"/>
    </xf>
    <xf numFmtId="197" fontId="8" fillId="0" borderId="0" xfId="0" applyNumberFormat="1" applyFont="1" applyFill="1" applyBorder="1" applyAlignment="1">
      <alignment vertical="center"/>
    </xf>
    <xf numFmtId="0" fontId="1" fillId="0" borderId="0" xfId="211" applyNumberFormat="1" applyFont="1" applyFill="1" applyAlignment="1" applyProtection="1">
      <alignment horizontal="center" vertical="center" wrapText="1"/>
    </xf>
    <xf numFmtId="0" fontId="20"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21" fillId="0" borderId="0" xfId="211" applyFill="1" applyAlignment="1"/>
    <xf numFmtId="0" fontId="21" fillId="0" borderId="0" xfId="211" applyAlignment="1"/>
    <xf numFmtId="0" fontId="21" fillId="0" borderId="0" xfId="211" applyAlignment="1">
      <alignment horizontal="right" vertical="center"/>
    </xf>
    <xf numFmtId="0" fontId="22" fillId="0" borderId="0" xfId="211" applyNumberFormat="1" applyFont="1" applyFill="1" applyAlignment="1" applyProtection="1">
      <alignment horizontal="center" vertical="center" wrapText="1"/>
    </xf>
    <xf numFmtId="0" fontId="22" fillId="0" borderId="0" xfId="211" applyNumberFormat="1" applyFont="1" applyFill="1" applyAlignment="1" applyProtection="1">
      <alignment horizontal="right" vertical="center" wrapText="1"/>
    </xf>
    <xf numFmtId="0" fontId="18" fillId="0" borderId="0" xfId="166" applyFont="1" applyAlignment="1" applyProtection="1">
      <alignment horizontal="left" vertical="center"/>
    </xf>
    <xf numFmtId="194" fontId="23" fillId="0" borderId="0" xfId="166" applyNumberFormat="1" applyFont="1" applyAlignment="1">
      <alignment horizontal="right" vertical="center"/>
    </xf>
    <xf numFmtId="0" fontId="23" fillId="0" borderId="0" xfId="166" applyFont="1" applyAlignment="1">
      <alignment horizontal="right" vertical="center"/>
    </xf>
    <xf numFmtId="200" fontId="23" fillId="0" borderId="0" xfId="166" applyNumberFormat="1" applyFont="1" applyFill="1" applyBorder="1" applyAlignment="1" applyProtection="1">
      <alignment horizontal="right" vertical="center"/>
    </xf>
    <xf numFmtId="2" fontId="20" fillId="0" borderId="1" xfId="207" applyNumberFormat="1" applyFont="1" applyFill="1" applyBorder="1" applyAlignment="1" applyProtection="1">
      <alignment horizontal="center" vertical="center" wrapText="1"/>
    </xf>
    <xf numFmtId="201" fontId="20" fillId="0" borderId="1" xfId="216" applyNumberFormat="1" applyFont="1" applyBorder="1" applyAlignment="1">
      <alignment horizontal="center" vertical="center" wrapText="1"/>
    </xf>
    <xf numFmtId="49" fontId="20" fillId="0" borderId="1" xfId="208" applyNumberFormat="1" applyFont="1" applyFill="1" applyBorder="1" applyAlignment="1" applyProtection="1">
      <alignment horizontal="left" vertical="center"/>
    </xf>
    <xf numFmtId="202" fontId="20" fillId="0" borderId="1" xfId="218" applyNumberFormat="1" applyFont="1" applyFill="1" applyBorder="1" applyAlignment="1">
      <alignment horizontal="right" vertical="center" wrapText="1"/>
    </xf>
    <xf numFmtId="202" fontId="20" fillId="0" borderId="1" xfId="20" applyNumberFormat="1" applyFont="1" applyFill="1" applyBorder="1" applyAlignment="1" applyProtection="1">
      <alignment horizontal="right" vertical="center" wrapText="1"/>
    </xf>
    <xf numFmtId="192" fontId="20" fillId="0" borderId="1" xfId="29" applyNumberFormat="1" applyFont="1" applyFill="1" applyBorder="1" applyAlignment="1">
      <alignment horizontal="right" vertical="center" wrapText="1"/>
    </xf>
    <xf numFmtId="49" fontId="17" fillId="0" borderId="1" xfId="208" applyNumberFormat="1" applyFont="1" applyFill="1" applyBorder="1" applyAlignment="1" applyProtection="1">
      <alignment horizontal="left" vertical="center"/>
    </xf>
    <xf numFmtId="202" fontId="17" fillId="0" borderId="1" xfId="218" applyNumberFormat="1" applyFont="1" applyFill="1" applyBorder="1" applyAlignment="1">
      <alignment horizontal="right" vertical="center" wrapText="1"/>
    </xf>
    <xf numFmtId="202" fontId="17" fillId="0" borderId="1" xfId="20" applyNumberFormat="1" applyFont="1" applyFill="1" applyBorder="1" applyAlignment="1" applyProtection="1">
      <alignment vertical="center" wrapText="1"/>
    </xf>
    <xf numFmtId="192" fontId="17" fillId="0" borderId="1" xfId="184" applyNumberFormat="1" applyFont="1" applyFill="1" applyBorder="1" applyAlignment="1">
      <alignment horizontal="right" vertical="center" wrapText="1"/>
    </xf>
    <xf numFmtId="192" fontId="20" fillId="0" borderId="1" xfId="184" applyNumberFormat="1" applyFont="1" applyFill="1" applyBorder="1" applyAlignment="1">
      <alignment horizontal="right" vertical="center" wrapText="1"/>
    </xf>
    <xf numFmtId="202" fontId="17" fillId="0" borderId="1" xfId="20" applyNumberFormat="1" applyFont="1" applyFill="1" applyBorder="1" applyAlignment="1" applyProtection="1">
      <alignment horizontal="right" vertical="center" wrapText="1"/>
    </xf>
    <xf numFmtId="202" fontId="20" fillId="0" borderId="1" xfId="20" applyNumberFormat="1" applyFont="1" applyFill="1" applyBorder="1" applyAlignment="1">
      <alignment horizontal="center" vertical="center" wrapText="1"/>
    </xf>
    <xf numFmtId="186" fontId="20" fillId="0" borderId="1" xfId="20" applyNumberFormat="1" applyFont="1" applyFill="1" applyBorder="1" applyAlignment="1">
      <alignment horizontal="right" vertical="center" wrapText="1"/>
    </xf>
    <xf numFmtId="202" fontId="17" fillId="0" borderId="1" xfId="20" applyNumberFormat="1" applyFont="1" applyFill="1" applyBorder="1" applyAlignment="1">
      <alignment horizontal="center" vertical="center" wrapText="1"/>
    </xf>
    <xf numFmtId="186" fontId="17" fillId="0" borderId="1" xfId="20" applyNumberFormat="1" applyFont="1" applyFill="1" applyBorder="1" applyAlignment="1">
      <alignment horizontal="right" vertical="center" wrapText="1"/>
    </xf>
    <xf numFmtId="0" fontId="20" fillId="0" borderId="1" xfId="20" applyNumberFormat="1" applyFont="1" applyFill="1" applyBorder="1" applyAlignment="1">
      <alignment horizontal="right" vertical="center" wrapText="1"/>
    </xf>
    <xf numFmtId="0" fontId="17" fillId="0" borderId="1" xfId="20" applyNumberFormat="1" applyFont="1" applyFill="1" applyBorder="1" applyAlignment="1">
      <alignment horizontal="right" vertical="center" wrapText="1"/>
    </xf>
    <xf numFmtId="3" fontId="20" fillId="0" borderId="1" xfId="20" applyNumberFormat="1" applyFont="1" applyFill="1" applyBorder="1" applyAlignment="1">
      <alignment horizontal="right" vertical="center" wrapText="1"/>
    </xf>
    <xf numFmtId="3" fontId="17" fillId="0" borderId="1" xfId="20" applyNumberFormat="1" applyFont="1" applyFill="1" applyBorder="1" applyAlignment="1">
      <alignment horizontal="right" vertical="center" wrapText="1"/>
    </xf>
    <xf numFmtId="202" fontId="17" fillId="2" borderId="1" xfId="20" applyNumberFormat="1" applyFont="1" applyFill="1" applyBorder="1" applyAlignment="1" applyProtection="1">
      <alignment horizontal="right" vertical="center" wrapText="1"/>
    </xf>
    <xf numFmtId="49" fontId="20" fillId="0" borderId="1" xfId="190" applyNumberFormat="1" applyFont="1" applyFill="1" applyBorder="1" applyAlignment="1" applyProtection="1">
      <alignment horizontal="distributed" vertical="center"/>
    </xf>
    <xf numFmtId="192" fontId="20" fillId="0" borderId="1" xfId="0" applyNumberFormat="1" applyFont="1" applyBorder="1" applyAlignment="1">
      <alignment horizontal="right" vertical="center" wrapText="1"/>
    </xf>
    <xf numFmtId="192" fontId="17" fillId="0" borderId="1" xfId="0" applyNumberFormat="1" applyFont="1" applyBorder="1" applyAlignment="1">
      <alignment horizontal="right" vertical="center" wrapText="1"/>
    </xf>
    <xf numFmtId="202" fontId="20" fillId="0" borderId="1" xfId="20" applyNumberFormat="1" applyFont="1" applyFill="1" applyBorder="1" applyAlignment="1">
      <alignment horizontal="right" vertical="center" wrapText="1"/>
    </xf>
    <xf numFmtId="49" fontId="20" fillId="0" borderId="1" xfId="190" applyNumberFormat="1" applyFont="1" applyFill="1" applyBorder="1" applyAlignment="1" applyProtection="1">
      <alignment horizontal="left" vertical="center"/>
    </xf>
    <xf numFmtId="0" fontId="21" fillId="0" borderId="2" xfId="211" applyBorder="1" applyAlignment="1">
      <alignment horizontal="center"/>
    </xf>
    <xf numFmtId="0" fontId="21" fillId="0" borderId="0" xfId="211" applyAlignment="1">
      <alignment horizontal="center"/>
    </xf>
    <xf numFmtId="202" fontId="21" fillId="0" borderId="0" xfId="211" applyNumberFormat="1" applyAlignment="1">
      <alignment horizontal="right" vertical="center"/>
    </xf>
    <xf numFmtId="0" fontId="21" fillId="0" borderId="0" xfId="197" applyFill="1" applyAlignment="1"/>
    <xf numFmtId="0" fontId="21" fillId="0" borderId="0" xfId="197" applyAlignment="1"/>
    <xf numFmtId="0" fontId="22" fillId="0" borderId="0" xfId="197" applyNumberFormat="1" applyFont="1" applyFill="1" applyAlignment="1" applyProtection="1">
      <alignment horizontal="center" vertical="center" wrapText="1"/>
    </xf>
    <xf numFmtId="0" fontId="17" fillId="0" borderId="0" xfId="197" applyFont="1" applyFill="1" applyAlignment="1" applyProtection="1">
      <alignment horizontal="left" vertical="center"/>
    </xf>
    <xf numFmtId="194" fontId="17" fillId="0" borderId="0" xfId="197" applyNumberFormat="1" applyFont="1" applyFill="1" applyAlignment="1" applyProtection="1">
      <alignment horizontal="right"/>
    </xf>
    <xf numFmtId="0" fontId="24" fillId="0" borderId="0" xfId="197" applyFont="1" applyFill="1" applyAlignment="1">
      <alignment vertical="center"/>
    </xf>
    <xf numFmtId="0" fontId="17" fillId="0" borderId="0" xfId="197" applyFont="1" applyFill="1" applyAlignment="1">
      <alignment horizontal="right" vertical="center"/>
    </xf>
    <xf numFmtId="0" fontId="20" fillId="0" borderId="1" xfId="197" applyNumberFormat="1" applyFont="1" applyFill="1" applyBorder="1" applyAlignment="1" applyProtection="1">
      <alignment horizontal="center" vertical="center"/>
    </xf>
    <xf numFmtId="49" fontId="20" fillId="0" borderId="1" xfId="145" applyNumberFormat="1" applyFont="1" applyFill="1" applyBorder="1" applyAlignment="1" applyProtection="1">
      <alignment vertical="center"/>
    </xf>
    <xf numFmtId="202" fontId="20" fillId="0" borderId="1" xfId="209" applyNumberFormat="1" applyFont="1" applyFill="1" applyBorder="1" applyAlignment="1">
      <alignment horizontal="right" vertical="center" wrapText="1"/>
    </xf>
    <xf numFmtId="49" fontId="17" fillId="0" borderId="1" xfId="145" applyNumberFormat="1" applyFont="1" applyFill="1" applyBorder="1" applyAlignment="1" applyProtection="1">
      <alignment vertical="center"/>
    </xf>
    <xf numFmtId="202" fontId="17" fillId="0" borderId="1" xfId="209" applyNumberFormat="1" applyFont="1" applyFill="1" applyBorder="1" applyAlignment="1">
      <alignment horizontal="right" vertical="center" wrapText="1"/>
    </xf>
    <xf numFmtId="192" fontId="17" fillId="0" borderId="1" xfId="29" applyNumberFormat="1" applyFont="1" applyFill="1" applyBorder="1" applyAlignment="1" applyProtection="1">
      <alignment horizontal="right" vertical="center" wrapText="1"/>
    </xf>
    <xf numFmtId="49" fontId="20" fillId="0" borderId="1" xfId="145" applyNumberFormat="1" applyFont="1" applyFill="1" applyBorder="1" applyAlignment="1" applyProtection="1">
      <alignment vertical="center" wrapText="1"/>
    </xf>
    <xf numFmtId="192" fontId="20" fillId="0" borderId="1" xfId="29" applyNumberFormat="1" applyFont="1" applyFill="1" applyBorder="1" applyAlignment="1" applyProtection="1">
      <alignment horizontal="right" vertical="center" wrapText="1"/>
    </xf>
    <xf numFmtId="202" fontId="17" fillId="0" borderId="1" xfId="20" applyNumberFormat="1" applyFont="1" applyFill="1" applyBorder="1" applyAlignment="1">
      <alignment horizontal="right" vertical="center" wrapText="1"/>
    </xf>
    <xf numFmtId="192" fontId="17" fillId="0" borderId="1" xfId="29" applyNumberFormat="1" applyFont="1" applyFill="1" applyBorder="1" applyAlignment="1">
      <alignment horizontal="right" vertical="center" wrapText="1"/>
    </xf>
    <xf numFmtId="189" fontId="21" fillId="0" borderId="1" xfId="0" applyNumberFormat="1" applyFont="1" applyFill="1" applyBorder="1" applyAlignment="1">
      <alignment horizontal="right" vertical="center"/>
    </xf>
    <xf numFmtId="192" fontId="17" fillId="2" borderId="1" xfId="29" applyNumberFormat="1" applyFont="1" applyFill="1" applyBorder="1" applyAlignment="1" applyProtection="1">
      <alignment horizontal="right" vertical="center" wrapText="1"/>
    </xf>
    <xf numFmtId="192" fontId="3" fillId="0" borderId="1" xfId="29" applyNumberFormat="1" applyFont="1" applyFill="1" applyBorder="1" applyAlignment="1" applyProtection="1">
      <alignment horizontal="right" vertical="center" wrapText="1"/>
    </xf>
    <xf numFmtId="0" fontId="21" fillId="0" borderId="2" xfId="197" applyBorder="1" applyAlignment="1">
      <alignment horizontal="center"/>
    </xf>
    <xf numFmtId="0" fontId="21" fillId="0" borderId="0" xfId="197" applyAlignment="1">
      <alignment horizontal="center"/>
    </xf>
    <xf numFmtId="202" fontId="21" fillId="0" borderId="0" xfId="197" applyNumberFormat="1" applyAlignment="1"/>
    <xf numFmtId="0" fontId="21" fillId="0" borderId="0" xfId="204" applyFill="1" applyAlignment="1"/>
    <xf numFmtId="0" fontId="21" fillId="0" borderId="0" xfId="204" applyAlignment="1"/>
    <xf numFmtId="0" fontId="22" fillId="0" borderId="0" xfId="204" applyNumberFormat="1" applyFont="1" applyFill="1" applyAlignment="1" applyProtection="1">
      <alignment horizontal="center" vertical="center" wrapText="1"/>
    </xf>
    <xf numFmtId="0" fontId="18" fillId="0" borderId="0" xfId="198" applyFont="1" applyAlignment="1" applyProtection="1">
      <alignment horizontal="left" vertical="center"/>
    </xf>
    <xf numFmtId="0" fontId="23" fillId="0" borderId="0" xfId="198" applyFont="1" applyAlignment="1"/>
    <xf numFmtId="203" fontId="23" fillId="0" borderId="0" xfId="198" applyNumberFormat="1" applyFont="1" applyAlignment="1"/>
    <xf numFmtId="200" fontId="25" fillId="0" borderId="0" xfId="198" applyNumberFormat="1" applyFont="1" applyFill="1" applyBorder="1" applyAlignment="1" applyProtection="1">
      <alignment horizontal="right" vertical="center"/>
    </xf>
    <xf numFmtId="192" fontId="17" fillId="0" borderId="1" xfId="166" applyNumberFormat="1" applyFont="1" applyFill="1" applyBorder="1" applyAlignment="1" applyProtection="1">
      <alignment horizontal="right" vertical="center" wrapText="1"/>
    </xf>
    <xf numFmtId="49" fontId="20" fillId="0" borderId="1" xfId="208" applyNumberFormat="1" applyFont="1" applyFill="1" applyBorder="1" applyAlignment="1" applyProtection="1">
      <alignment horizontal="left" vertical="center" wrapText="1"/>
    </xf>
    <xf numFmtId="192" fontId="20" fillId="0" borderId="1" xfId="166" applyNumberFormat="1" applyFont="1" applyFill="1" applyBorder="1" applyAlignment="1" applyProtection="1">
      <alignment horizontal="right" vertical="center" wrapText="1"/>
    </xf>
    <xf numFmtId="202" fontId="25" fillId="0" borderId="1" xfId="20" applyNumberFormat="1" applyFont="1" applyFill="1" applyBorder="1" applyAlignment="1" applyProtection="1">
      <alignment vertical="center" wrapText="1"/>
    </xf>
    <xf numFmtId="49" fontId="20" fillId="0" borderId="1" xfId="190" applyNumberFormat="1" applyFont="1" applyFill="1" applyBorder="1" applyAlignment="1" applyProtection="1">
      <alignment horizontal="left" vertical="center" wrapText="1"/>
    </xf>
    <xf numFmtId="0" fontId="21" fillId="0" borderId="2" xfId="204" applyBorder="1" applyAlignment="1">
      <alignment horizontal="center"/>
    </xf>
    <xf numFmtId="0" fontId="21" fillId="0" borderId="0" xfId="204" applyAlignment="1">
      <alignment horizontal="center"/>
    </xf>
    <xf numFmtId="202" fontId="21" fillId="0" borderId="0" xfId="204" applyNumberFormat="1" applyAlignment="1"/>
    <xf numFmtId="0" fontId="21" fillId="0" borderId="0" xfId="204" applyAlignment="1">
      <alignment vertical="center"/>
    </xf>
    <xf numFmtId="0" fontId="17" fillId="0" borderId="0" xfId="204" applyFont="1" applyFill="1" applyAlignment="1" applyProtection="1">
      <alignment horizontal="left" vertical="center"/>
    </xf>
    <xf numFmtId="4" fontId="17" fillId="0" borderId="0" xfId="204" applyNumberFormat="1" applyFont="1" applyFill="1" applyAlignment="1" applyProtection="1">
      <alignment horizontal="right" vertical="center"/>
    </xf>
    <xf numFmtId="203" fontId="24" fillId="0" borderId="0" xfId="204" applyNumberFormat="1" applyFont="1" applyFill="1" applyAlignment="1">
      <alignment vertical="center"/>
    </xf>
    <xf numFmtId="0" fontId="17" fillId="0" borderId="0" xfId="204" applyFont="1" applyFill="1" applyAlignment="1">
      <alignment horizontal="right" vertical="center"/>
    </xf>
    <xf numFmtId="0" fontId="20" fillId="0" borderId="1" xfId="177" applyNumberFormat="1" applyFont="1" applyFill="1" applyBorder="1" applyAlignment="1" applyProtection="1">
      <alignment horizontal="center" vertical="center"/>
    </xf>
    <xf numFmtId="49" fontId="20" fillId="0" borderId="1" xfId="214" applyNumberFormat="1" applyFont="1" applyFill="1" applyBorder="1" applyAlignment="1" applyProtection="1">
      <alignment vertical="center"/>
    </xf>
    <xf numFmtId="202" fontId="20" fillId="0" borderId="1" xfId="69" applyNumberFormat="1" applyFont="1" applyBorder="1" applyAlignment="1">
      <alignment horizontal="right" vertical="center" wrapText="1"/>
    </xf>
    <xf numFmtId="202" fontId="20" fillId="0" borderId="1" xfId="209" applyNumberFormat="1" applyFont="1" applyBorder="1" applyAlignment="1">
      <alignment horizontal="right" vertical="center" wrapText="1"/>
    </xf>
    <xf numFmtId="49" fontId="17" fillId="0" borderId="1" xfId="214" applyNumberFormat="1" applyFont="1" applyFill="1" applyBorder="1" applyAlignment="1" applyProtection="1">
      <alignment vertical="center"/>
    </xf>
    <xf numFmtId="202" fontId="17" fillId="0" borderId="1" xfId="69" applyNumberFormat="1" applyFont="1" applyBorder="1" applyAlignment="1">
      <alignment horizontal="right" vertical="center" wrapText="1"/>
    </xf>
    <xf numFmtId="202" fontId="17" fillId="0" borderId="1" xfId="209" applyNumberFormat="1" applyFont="1" applyBorder="1" applyAlignment="1">
      <alignment horizontal="right" vertical="center" wrapText="1"/>
    </xf>
    <xf numFmtId="202" fontId="20" fillId="0" borderId="1" xfId="69" applyNumberFormat="1" applyFont="1" applyFill="1" applyBorder="1" applyAlignment="1">
      <alignment horizontal="right" vertical="center" wrapText="1"/>
    </xf>
    <xf numFmtId="202" fontId="17" fillId="2" borderId="1" xfId="209" applyNumberFormat="1" applyFont="1" applyFill="1" applyBorder="1" applyAlignment="1">
      <alignment horizontal="right" vertical="center" wrapText="1"/>
    </xf>
    <xf numFmtId="49" fontId="20" fillId="0" borderId="1" xfId="190" applyNumberFormat="1" applyFont="1" applyFill="1" applyBorder="1" applyAlignment="1" applyProtection="1">
      <alignment vertical="center"/>
    </xf>
    <xf numFmtId="0" fontId="17" fillId="0" borderId="2" xfId="204" applyFont="1" applyBorder="1" applyAlignment="1">
      <alignment horizontal="center"/>
    </xf>
    <xf numFmtId="0" fontId="17" fillId="0" borderId="0" xfId="204" applyFont="1" applyAlignment="1">
      <alignment horizontal="center"/>
    </xf>
    <xf numFmtId="0" fontId="21" fillId="0" borderId="0" xfId="216">
      <alignment vertical="center"/>
    </xf>
    <xf numFmtId="0" fontId="26" fillId="0" borderId="0" xfId="216" applyFont="1" applyAlignment="1">
      <alignment horizontal="center" vertical="center" wrapText="1"/>
    </xf>
    <xf numFmtId="0" fontId="21" fillId="0" borderId="0" xfId="216" applyFill="1">
      <alignment vertical="center"/>
    </xf>
    <xf numFmtId="0" fontId="2" fillId="0" borderId="0" xfId="0" applyFont="1" applyFill="1" applyAlignment="1">
      <alignment vertical="center"/>
    </xf>
    <xf numFmtId="0" fontId="27" fillId="0" borderId="0" xfId="194" applyFont="1" applyAlignment="1">
      <alignment horizontal="center" vertical="center" shrinkToFit="1"/>
    </xf>
    <xf numFmtId="0" fontId="28" fillId="0" borderId="0" xfId="194" applyFont="1" applyAlignment="1">
      <alignment horizontal="center" vertical="center" shrinkToFit="1"/>
    </xf>
    <xf numFmtId="0" fontId="18" fillId="0" borderId="0" xfId="194" applyFont="1" applyBorder="1" applyAlignment="1">
      <alignment horizontal="left" vertical="center" wrapText="1"/>
    </xf>
    <xf numFmtId="0" fontId="18" fillId="0" borderId="0" xfId="0" applyFont="1" applyFill="1" applyAlignment="1">
      <alignment horizontal="right"/>
    </xf>
    <xf numFmtId="0" fontId="20" fillId="0" borderId="1" xfId="221" applyFont="1" applyBorder="1" applyAlignment="1">
      <alignment horizontal="center" vertical="center"/>
    </xf>
    <xf numFmtId="49" fontId="20" fillId="0" borderId="1" xfId="0" applyNumberFormat="1" applyFont="1" applyFill="1" applyBorder="1" applyAlignment="1" applyProtection="1">
      <alignment vertical="center" wrapText="1"/>
    </xf>
    <xf numFmtId="202" fontId="17" fillId="0" borderId="1" xfId="20" applyNumberFormat="1" applyFont="1" applyBorder="1" applyAlignment="1">
      <alignment horizontal="right" vertical="center" wrapText="1"/>
    </xf>
    <xf numFmtId="0" fontId="18" fillId="0" borderId="1" xfId="0" applyFont="1" applyFill="1" applyBorder="1" applyAlignment="1">
      <alignment horizontal="left" vertical="center"/>
    </xf>
    <xf numFmtId="0" fontId="29" fillId="0" borderId="1" xfId="0" applyFont="1" applyFill="1" applyBorder="1" applyAlignment="1">
      <alignment horizontal="center" vertical="center"/>
    </xf>
    <xf numFmtId="0" fontId="30" fillId="0" borderId="1" xfId="216" applyFont="1" applyFill="1" applyBorder="1">
      <alignment vertical="center"/>
    </xf>
    <xf numFmtId="0" fontId="17" fillId="0" borderId="2" xfId="216" applyFont="1" applyBorder="1" applyAlignment="1">
      <alignment horizontal="center" vertical="center"/>
    </xf>
    <xf numFmtId="0" fontId="17" fillId="0" borderId="0" xfId="216" applyFont="1" applyAlignment="1">
      <alignment horizontal="center" vertical="center"/>
    </xf>
    <xf numFmtId="0" fontId="18" fillId="0" borderId="1" xfId="0" applyFont="1" applyFill="1" applyBorder="1" applyAlignment="1">
      <alignment horizontal="center" vertical="center"/>
    </xf>
    <xf numFmtId="0" fontId="28" fillId="0" borderId="0" xfId="184" applyFont="1" applyFill="1" applyAlignment="1">
      <alignment horizontal="center" vertical="center" shrinkToFit="1"/>
    </xf>
    <xf numFmtId="0" fontId="18" fillId="0" borderId="0" xfId="184" applyFont="1" applyFill="1" applyAlignment="1">
      <alignment horizontal="left" vertical="center" wrapText="1"/>
    </xf>
    <xf numFmtId="201" fontId="17" fillId="0" borderId="0" xfId="115" applyNumberFormat="1" applyFont="1" applyFill="1" applyBorder="1" applyAlignment="1">
      <alignment horizontal="right" vertical="center"/>
    </xf>
    <xf numFmtId="0" fontId="20" fillId="0" borderId="1" xfId="115" applyFont="1" applyFill="1" applyBorder="1" applyAlignment="1">
      <alignment horizontal="center" vertical="center"/>
    </xf>
    <xf numFmtId="201" fontId="20" fillId="0" borderId="1" xfId="216" applyNumberFormat="1" applyFont="1" applyFill="1" applyBorder="1" applyAlignment="1">
      <alignment horizontal="center" vertical="center" wrapText="1"/>
    </xf>
    <xf numFmtId="202" fontId="20" fillId="0" borderId="1" xfId="216" applyNumberFormat="1" applyFont="1" applyFill="1" applyBorder="1" applyAlignment="1">
      <alignment horizontal="right" vertical="center" wrapText="1"/>
    </xf>
    <xf numFmtId="0" fontId="17" fillId="0" borderId="1" xfId="192" applyNumberFormat="1" applyFont="1" applyFill="1" applyBorder="1" applyAlignment="1">
      <alignment horizontal="left" vertical="center" wrapText="1"/>
    </xf>
    <xf numFmtId="202" fontId="17" fillId="0" borderId="1" xfId="216" applyNumberFormat="1" applyFont="1" applyFill="1" applyBorder="1" applyAlignment="1">
      <alignment horizontal="right" vertical="center" wrapText="1"/>
    </xf>
    <xf numFmtId="192" fontId="17" fillId="0" borderId="1" xfId="216" applyNumberFormat="1" applyFont="1" applyFill="1" applyBorder="1" applyAlignment="1">
      <alignment horizontal="right" vertical="center" wrapText="1"/>
    </xf>
    <xf numFmtId="192" fontId="20" fillId="0" borderId="1" xfId="216" applyNumberFormat="1" applyFont="1" applyFill="1" applyBorder="1" applyAlignment="1">
      <alignment horizontal="right" vertical="center" wrapText="1"/>
    </xf>
    <xf numFmtId="192" fontId="20" fillId="0" borderId="1" xfId="216" applyNumberFormat="1" applyFont="1" applyBorder="1" applyAlignment="1">
      <alignment horizontal="right" vertical="center" wrapText="1"/>
    </xf>
    <xf numFmtId="192" fontId="17" fillId="0" borderId="1" xfId="216" applyNumberFormat="1" applyFont="1" applyBorder="1" applyAlignment="1">
      <alignment horizontal="right" vertical="center" wrapText="1"/>
    </xf>
    <xf numFmtId="49" fontId="17" fillId="0" borderId="1" xfId="0" applyNumberFormat="1" applyFont="1" applyFill="1" applyBorder="1" applyAlignment="1" applyProtection="1">
      <alignment vertical="center" wrapText="1"/>
    </xf>
    <xf numFmtId="0" fontId="20" fillId="0" borderId="1" xfId="216" applyFont="1" applyFill="1" applyBorder="1" applyAlignment="1">
      <alignment horizontal="distributed" vertical="center" wrapText="1"/>
    </xf>
    <xf numFmtId="0" fontId="20" fillId="0" borderId="1" xfId="192" applyNumberFormat="1" applyFont="1" applyFill="1" applyBorder="1" applyAlignment="1">
      <alignment horizontal="left" vertical="center" wrapText="1"/>
    </xf>
    <xf numFmtId="0" fontId="17" fillId="0" borderId="1" xfId="192" applyNumberFormat="1" applyFont="1" applyFill="1" applyBorder="1" applyAlignment="1">
      <alignment horizontal="left" vertical="center" wrapText="1" indent="1"/>
    </xf>
    <xf numFmtId="202" fontId="18" fillId="0" borderId="1" xfId="0" applyNumberFormat="1" applyFont="1" applyFill="1" applyBorder="1" applyAlignment="1">
      <alignment horizontal="right" vertical="center" wrapText="1"/>
    </xf>
    <xf numFmtId="0" fontId="20" fillId="0" borderId="1" xfId="216" applyFont="1" applyFill="1" applyBorder="1" applyAlignment="1">
      <alignment horizontal="left" vertical="center" wrapText="1"/>
    </xf>
    <xf numFmtId="202" fontId="29" fillId="0" borderId="1" xfId="0" applyNumberFormat="1" applyFont="1" applyFill="1" applyBorder="1" applyAlignment="1">
      <alignment horizontal="right" vertical="center" wrapText="1"/>
    </xf>
    <xf numFmtId="41" fontId="0" fillId="0" borderId="0" xfId="0" applyNumberFormat="1" applyAlignment="1"/>
    <xf numFmtId="202" fontId="0" fillId="0" borderId="0" xfId="0" applyNumberFormat="1" applyAlignment="1"/>
    <xf numFmtId="0" fontId="21" fillId="0" borderId="0" xfId="192" applyAlignment="1"/>
    <xf numFmtId="0" fontId="31" fillId="3" borderId="0" xfId="192" applyFont="1" applyFill="1" applyAlignment="1"/>
    <xf numFmtId="0" fontId="28" fillId="0" borderId="0" xfId="184" applyFont="1" applyAlignment="1">
      <alignment horizontal="center" vertical="center" shrinkToFit="1"/>
    </xf>
    <xf numFmtId="0" fontId="32" fillId="3" borderId="0" xfId="184" applyFont="1" applyFill="1" applyAlignment="1">
      <alignment horizontal="center" vertical="center" shrinkToFit="1"/>
    </xf>
    <xf numFmtId="0" fontId="18" fillId="0" borderId="0" xfId="184" applyFont="1" applyAlignment="1">
      <alignment horizontal="left" vertical="center" wrapText="1"/>
    </xf>
    <xf numFmtId="0" fontId="33" fillId="0" borderId="0" xfId="184" applyFont="1" applyFill="1" applyAlignment="1">
      <alignment horizontal="left" vertical="center" wrapText="1"/>
    </xf>
    <xf numFmtId="0" fontId="17" fillId="0" borderId="0" xfId="192" applyFont="1" applyAlignment="1">
      <alignment horizontal="right" vertical="center"/>
    </xf>
    <xf numFmtId="0" fontId="20" fillId="0" borderId="1" xfId="192" applyFont="1" applyFill="1" applyBorder="1" applyAlignment="1">
      <alignment horizontal="center" vertical="center" wrapText="1"/>
    </xf>
    <xf numFmtId="202" fontId="34" fillId="0" borderId="1" xfId="20" applyNumberFormat="1" applyFont="1" applyFill="1" applyBorder="1" applyAlignment="1">
      <alignment horizontal="right" vertical="center" wrapText="1"/>
    </xf>
    <xf numFmtId="0" fontId="25" fillId="0" borderId="1" xfId="0" applyFont="1" applyFill="1" applyBorder="1" applyAlignment="1" applyProtection="1">
      <alignment horizontal="right" vertical="center"/>
      <protection locked="0"/>
    </xf>
    <xf numFmtId="192" fontId="29" fillId="0" borderId="1" xfId="184" applyNumberFormat="1" applyFont="1" applyFill="1" applyBorder="1" applyAlignment="1">
      <alignment horizontal="right" vertical="center" wrapText="1"/>
    </xf>
    <xf numFmtId="0" fontId="25" fillId="3" borderId="1" xfId="0" applyFont="1" applyFill="1" applyBorder="1" applyAlignment="1" applyProtection="1">
      <alignment horizontal="right" vertical="center"/>
      <protection locked="0"/>
    </xf>
    <xf numFmtId="192" fontId="18" fillId="0" borderId="1" xfId="0" applyNumberFormat="1" applyFont="1" applyBorder="1" applyAlignment="1">
      <alignment horizontal="right" vertical="center" wrapText="1"/>
    </xf>
    <xf numFmtId="0" fontId="25" fillId="0" borderId="1" xfId="0" applyNumberFormat="1" applyFont="1" applyFill="1" applyBorder="1" applyAlignment="1" applyProtection="1">
      <alignment horizontal="right" vertical="center"/>
    </xf>
    <xf numFmtId="192" fontId="18" fillId="0" borderId="1" xfId="184" applyNumberFormat="1" applyFont="1" applyFill="1" applyBorder="1" applyAlignment="1">
      <alignment horizontal="right" vertical="center" wrapText="1"/>
    </xf>
    <xf numFmtId="3" fontId="25" fillId="3" borderId="1" xfId="0" applyNumberFormat="1" applyFont="1" applyFill="1" applyBorder="1" applyAlignment="1" applyProtection="1">
      <alignment horizontal="right" vertical="center" wrapText="1"/>
      <protection locked="0"/>
    </xf>
    <xf numFmtId="3" fontId="25" fillId="0" borderId="1" xfId="0" applyNumberFormat="1" applyFont="1" applyFill="1" applyBorder="1" applyAlignment="1" applyProtection="1">
      <alignment horizontal="right" vertical="center" wrapText="1"/>
      <protection locked="0"/>
    </xf>
    <xf numFmtId="192" fontId="18" fillId="0" borderId="1" xfId="0" applyNumberFormat="1" applyFont="1" applyFill="1" applyBorder="1" applyAlignment="1">
      <alignment horizontal="right" vertical="center" wrapText="1"/>
    </xf>
    <xf numFmtId="4" fontId="35" fillId="0" borderId="1" xfId="181" applyNumberFormat="1" applyFont="1" applyFill="1" applyBorder="1" applyAlignment="1" applyProtection="1">
      <alignment horizontal="right" vertical="center"/>
    </xf>
    <xf numFmtId="4" fontId="16" fillId="0" borderId="1" xfId="181" applyNumberFormat="1" applyFont="1" applyFill="1" applyBorder="1" applyAlignment="1" applyProtection="1">
      <alignment horizontal="right" vertical="center"/>
    </xf>
    <xf numFmtId="202" fontId="20" fillId="0" borderId="1" xfId="184" applyNumberFormat="1" applyFont="1" applyFill="1" applyBorder="1" applyAlignment="1">
      <alignment horizontal="right" vertical="center" wrapText="1"/>
    </xf>
    <xf numFmtId="202" fontId="17" fillId="0" borderId="1" xfId="184" applyNumberFormat="1" applyFont="1" applyFill="1" applyBorder="1" applyAlignment="1">
      <alignment horizontal="right" vertical="center" wrapText="1"/>
    </xf>
    <xf numFmtId="202" fontId="17" fillId="3" borderId="1" xfId="184" applyNumberFormat="1" applyFont="1" applyFill="1" applyBorder="1" applyAlignment="1">
      <alignment horizontal="right" vertical="center" wrapText="1"/>
    </xf>
    <xf numFmtId="202" fontId="20" fillId="3" borderId="1" xfId="216" applyNumberFormat="1" applyFont="1" applyFill="1" applyBorder="1" applyAlignment="1">
      <alignment horizontal="right" vertical="center" wrapText="1"/>
    </xf>
    <xf numFmtId="202" fontId="17" fillId="3" borderId="1" xfId="216" applyNumberFormat="1" applyFont="1" applyFill="1" applyBorder="1" applyAlignment="1">
      <alignment horizontal="right" vertical="center" wrapText="1"/>
    </xf>
    <xf numFmtId="202" fontId="17" fillId="0" borderId="1" xfId="215" applyNumberFormat="1" applyFont="1" applyFill="1" applyBorder="1" applyAlignment="1">
      <alignment horizontal="right" vertical="center" wrapText="1"/>
    </xf>
    <xf numFmtId="202" fontId="20" fillId="0" borderId="1" xfId="215" applyNumberFormat="1" applyFont="1" applyFill="1" applyBorder="1" applyAlignment="1">
      <alignment horizontal="right" vertical="center" wrapText="1"/>
    </xf>
    <xf numFmtId="192" fontId="29" fillId="0" borderId="1" xfId="0" applyNumberFormat="1" applyFont="1" applyFill="1" applyBorder="1" applyAlignment="1">
      <alignment horizontal="right" vertical="center" wrapText="1"/>
    </xf>
    <xf numFmtId="0" fontId="29" fillId="0" borderId="1" xfId="0" applyFont="1" applyFill="1" applyBorder="1" applyAlignment="1">
      <alignment horizontal="distributed" vertical="center" wrapText="1"/>
    </xf>
    <xf numFmtId="49" fontId="20"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left" vertical="center" wrapText="1"/>
    </xf>
    <xf numFmtId="202" fontId="20" fillId="0" borderId="1" xfId="0" applyNumberFormat="1" applyFont="1" applyFill="1" applyBorder="1" applyAlignment="1">
      <alignment horizontal="right" vertical="center" wrapText="1"/>
    </xf>
    <xf numFmtId="202" fontId="20" fillId="3" borderId="1" xfId="20" applyNumberFormat="1" applyFont="1" applyFill="1" applyBorder="1" applyAlignment="1">
      <alignment horizontal="right" vertical="center" wrapText="1"/>
    </xf>
    <xf numFmtId="41" fontId="21" fillId="0" borderId="0" xfId="192" applyNumberFormat="1" applyAlignment="1"/>
    <xf numFmtId="202" fontId="21" fillId="0" borderId="0" xfId="192" applyNumberFormat="1" applyAlignment="1"/>
    <xf numFmtId="0" fontId="17" fillId="0" borderId="0" xfId="192" applyFont="1" applyAlignment="1"/>
    <xf numFmtId="0" fontId="21" fillId="0" borderId="0" xfId="192" applyFill="1" applyAlignment="1"/>
    <xf numFmtId="10" fontId="21" fillId="0" borderId="0" xfId="192" applyNumberFormat="1" applyFont="1" applyFill="1" applyAlignment="1"/>
    <xf numFmtId="0" fontId="28" fillId="2" borderId="0" xfId="184" applyFont="1" applyFill="1" applyAlignment="1">
      <alignment horizontal="center" vertical="center" shrinkToFit="1"/>
    </xf>
    <xf numFmtId="10" fontId="28" fillId="2" borderId="0" xfId="184" applyNumberFormat="1" applyFont="1" applyFill="1" applyAlignment="1">
      <alignment horizontal="center" vertical="center" shrinkToFit="1"/>
    </xf>
    <xf numFmtId="0" fontId="18" fillId="2" borderId="0" xfId="184" applyFont="1" applyFill="1" applyAlignment="1">
      <alignment horizontal="left" vertical="center" wrapText="1"/>
    </xf>
    <xf numFmtId="10" fontId="17" fillId="0" borderId="0" xfId="192" applyNumberFormat="1" applyFont="1" applyFill="1" applyAlignment="1">
      <alignment horizontal="right" vertical="center"/>
    </xf>
    <xf numFmtId="0" fontId="20" fillId="0" borderId="1" xfId="115" applyFont="1" applyFill="1" applyBorder="1" applyAlignment="1">
      <alignment horizontal="distributed" vertical="center" wrapText="1" indent="3"/>
    </xf>
    <xf numFmtId="10" fontId="20" fillId="0" borderId="1" xfId="216" applyNumberFormat="1" applyFont="1" applyFill="1" applyBorder="1" applyAlignment="1">
      <alignment horizontal="center" vertical="center" wrapText="1"/>
    </xf>
    <xf numFmtId="41" fontId="29" fillId="0" borderId="1" xfId="0" applyNumberFormat="1" applyFont="1" applyFill="1" applyBorder="1" applyAlignment="1">
      <alignment horizontal="right" vertical="center" wrapText="1"/>
    </xf>
    <xf numFmtId="41" fontId="17" fillId="0" borderId="1" xfId="216" applyNumberFormat="1" applyFont="1" applyFill="1" applyBorder="1" applyAlignment="1">
      <alignment horizontal="right" vertical="center" wrapText="1"/>
    </xf>
    <xf numFmtId="192" fontId="17" fillId="0" borderId="1" xfId="0" applyNumberFormat="1" applyFont="1" applyFill="1" applyBorder="1" applyAlignment="1">
      <alignment horizontal="right" vertical="center" wrapText="1"/>
    </xf>
    <xf numFmtId="41" fontId="17" fillId="0" borderId="1" xfId="216" applyNumberFormat="1" applyFont="1" applyBorder="1" applyAlignment="1">
      <alignment horizontal="right" vertical="center" wrapText="1"/>
    </xf>
    <xf numFmtId="41" fontId="20" fillId="0" borderId="1" xfId="216" applyNumberFormat="1" applyFont="1" applyFill="1" applyBorder="1" applyAlignment="1">
      <alignment horizontal="right" vertical="center" wrapText="1"/>
    </xf>
    <xf numFmtId="192" fontId="20" fillId="0" borderId="1" xfId="0" applyNumberFormat="1" applyFont="1" applyFill="1" applyBorder="1" applyAlignment="1">
      <alignment horizontal="right" vertical="center" wrapText="1"/>
    </xf>
    <xf numFmtId="0" fontId="17" fillId="0" borderId="1" xfId="99" applyNumberFormat="1" applyFont="1" applyFill="1" applyBorder="1" applyAlignment="1">
      <alignment horizontal="left" vertical="center" wrapText="1"/>
    </xf>
    <xf numFmtId="10" fontId="17" fillId="0" borderId="1" xfId="0" applyNumberFormat="1" applyFont="1" applyFill="1" applyBorder="1" applyAlignment="1">
      <alignment horizontal="right" vertical="center" wrapText="1"/>
    </xf>
    <xf numFmtId="0" fontId="20" fillId="0" borderId="1" xfId="115" applyFont="1" applyFill="1" applyBorder="1" applyAlignment="1">
      <alignment horizontal="left" vertical="center" wrapText="1"/>
    </xf>
    <xf numFmtId="0" fontId="17" fillId="0" borderId="1" xfId="99" applyNumberFormat="1" applyFont="1" applyFill="1" applyBorder="1" applyAlignment="1">
      <alignment horizontal="left" vertical="center" wrapText="1" indent="2"/>
    </xf>
    <xf numFmtId="0" fontId="17" fillId="0" borderId="1" xfId="99" applyNumberFormat="1" applyFont="1" applyFill="1" applyBorder="1" applyAlignment="1">
      <alignment horizontal="left" vertical="center" wrapText="1" indent="1"/>
    </xf>
    <xf numFmtId="0" fontId="20" fillId="0" borderId="1" xfId="99" applyNumberFormat="1" applyFont="1" applyFill="1" applyBorder="1" applyAlignment="1">
      <alignment horizontal="left" vertical="center" wrapText="1"/>
    </xf>
    <xf numFmtId="41" fontId="21" fillId="0" borderId="0" xfId="192" applyNumberFormat="1" applyFill="1" applyAlignment="1"/>
    <xf numFmtId="200" fontId="17" fillId="0" borderId="0" xfId="211" applyNumberFormat="1" applyFont="1" applyFill="1" applyBorder="1" applyAlignment="1" applyProtection="1">
      <alignment horizontal="left" vertical="center"/>
    </xf>
    <xf numFmtId="0" fontId="17" fillId="0" borderId="0" xfId="192" applyFont="1" applyFill="1" applyBorder="1" applyAlignment="1">
      <alignment vertical="center"/>
    </xf>
    <xf numFmtId="0" fontId="17" fillId="0" borderId="0" xfId="192" applyFont="1" applyFill="1" applyAlignment="1">
      <alignment vertical="center"/>
    </xf>
    <xf numFmtId="200" fontId="23" fillId="0" borderId="0" xfId="211" applyNumberFormat="1" applyFont="1" applyFill="1" applyBorder="1" applyAlignment="1" applyProtection="1">
      <alignment horizontal="right" vertical="center"/>
    </xf>
    <xf numFmtId="41" fontId="20" fillId="0" borderId="1" xfId="215" applyNumberFormat="1" applyFont="1" applyFill="1" applyBorder="1" applyAlignment="1">
      <alignment horizontal="right" vertical="center" wrapText="1"/>
    </xf>
    <xf numFmtId="41" fontId="17" fillId="0" borderId="1" xfId="215" applyNumberFormat="1" applyFont="1" applyFill="1" applyBorder="1" applyAlignment="1">
      <alignment horizontal="right" vertical="center" wrapText="1"/>
    </xf>
    <xf numFmtId="41" fontId="36" fillId="0" borderId="1" xfId="0" applyNumberFormat="1" applyFont="1" applyFill="1" applyBorder="1" applyAlignment="1">
      <alignment horizontal="right" vertical="center" wrapText="1"/>
    </xf>
    <xf numFmtId="41" fontId="25" fillId="0" borderId="1" xfId="0" applyNumberFormat="1" applyFont="1" applyFill="1" applyBorder="1" applyAlignment="1">
      <alignment horizontal="right" vertical="center" wrapText="1"/>
    </xf>
    <xf numFmtId="41" fontId="17" fillId="0" borderId="1" xfId="0" applyNumberFormat="1" applyFont="1" applyFill="1" applyBorder="1" applyAlignment="1" applyProtection="1">
      <alignment horizontal="right" vertical="center" wrapText="1"/>
    </xf>
    <xf numFmtId="41" fontId="18" fillId="0" borderId="1" xfId="0" applyNumberFormat="1" applyFont="1" applyFill="1" applyBorder="1" applyAlignment="1">
      <alignment horizontal="right" vertical="center" wrapText="1"/>
    </xf>
    <xf numFmtId="41" fontId="17" fillId="0" borderId="1" xfId="184" applyNumberFormat="1" applyFont="1" applyFill="1" applyBorder="1" applyAlignment="1">
      <alignment horizontal="right" vertical="center" wrapText="1"/>
    </xf>
    <xf numFmtId="41" fontId="20" fillId="0" borderId="1" xfId="0" applyNumberFormat="1" applyFont="1" applyFill="1" applyBorder="1" applyAlignment="1" applyProtection="1">
      <alignment horizontal="right" vertical="center" wrapText="1"/>
    </xf>
    <xf numFmtId="41" fontId="20" fillId="0" borderId="1" xfId="184" applyNumberFormat="1" applyFont="1" applyFill="1" applyBorder="1" applyAlignment="1">
      <alignment horizontal="right" vertical="center" wrapText="1"/>
    </xf>
    <xf numFmtId="0" fontId="29" fillId="0" borderId="1" xfId="0" applyFont="1" applyBorder="1" applyAlignment="1">
      <alignment horizontal="distributed" vertical="center" wrapText="1"/>
    </xf>
    <xf numFmtId="49" fontId="17" fillId="0" borderId="1" xfId="0" applyNumberFormat="1" applyFont="1" applyFill="1" applyBorder="1" applyAlignment="1" applyProtection="1">
      <alignment horizontal="center" vertical="center" wrapText="1"/>
    </xf>
    <xf numFmtId="0" fontId="37" fillId="0" borderId="0" xfId="0" applyFont="1" applyAlignment="1"/>
    <xf numFmtId="0" fontId="0" fillId="0" borderId="0" xfId="0" applyFill="1" applyAlignment="1"/>
    <xf numFmtId="0" fontId="38" fillId="0" borderId="0" xfId="190" applyFont="1" applyFill="1" applyAlignment="1">
      <alignment horizontal="center" vertical="center"/>
    </xf>
    <xf numFmtId="0" fontId="18" fillId="0" borderId="0" xfId="190" applyFont="1" applyFill="1" applyAlignment="1">
      <alignment horizontal="left" vertical="center"/>
    </xf>
    <xf numFmtId="0" fontId="18" fillId="0" borderId="0" xfId="0" applyFont="1" applyFill="1" applyAlignment="1">
      <alignment vertical="center"/>
    </xf>
    <xf numFmtId="0" fontId="18" fillId="0" borderId="0" xfId="190" applyFont="1" applyFill="1" applyAlignment="1">
      <alignment horizontal="right" vertical="center"/>
    </xf>
    <xf numFmtId="0" fontId="18" fillId="0" borderId="1" xfId="0" applyFont="1" applyFill="1" applyBorder="1" applyAlignment="1">
      <alignment horizontal="left" vertical="center" wrapText="1"/>
    </xf>
    <xf numFmtId="202" fontId="17" fillId="0" borderId="1" xfId="0" applyNumberFormat="1" applyFont="1" applyFill="1" applyBorder="1" applyAlignment="1">
      <alignment vertical="center" wrapText="1"/>
    </xf>
    <xf numFmtId="192" fontId="17" fillId="0" borderId="1" xfId="29" applyNumberFormat="1" applyFont="1" applyFill="1" applyBorder="1" applyAlignment="1">
      <alignment vertical="center" wrapText="1"/>
    </xf>
    <xf numFmtId="0" fontId="18" fillId="0" borderId="1" xfId="0" applyFont="1" applyBorder="1" applyAlignment="1">
      <alignment horizontal="left" vertical="center" wrapText="1"/>
    </xf>
    <xf numFmtId="0" fontId="29" fillId="0" borderId="1" xfId="0" applyFont="1" applyFill="1" applyBorder="1" applyAlignment="1">
      <alignment horizontal="center" vertical="center" wrapText="1"/>
    </xf>
    <xf numFmtId="202" fontId="20" fillId="0" borderId="1" xfId="0" applyNumberFormat="1" applyFont="1" applyFill="1" applyBorder="1" applyAlignment="1">
      <alignment vertical="center" wrapText="1"/>
    </xf>
    <xf numFmtId="192" fontId="20" fillId="0" borderId="1" xfId="29" applyNumberFormat="1" applyFont="1" applyFill="1" applyBorder="1" applyAlignment="1">
      <alignment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39" fillId="0" borderId="0" xfId="216" applyFont="1" applyProtection="1">
      <alignment vertical="center"/>
    </xf>
    <xf numFmtId="0" fontId="30" fillId="0" borderId="0" xfId="216" applyFont="1" applyAlignment="1" applyProtection="1">
      <alignment horizontal="center" vertical="center"/>
    </xf>
    <xf numFmtId="0" fontId="30" fillId="0" borderId="0" xfId="216" applyFont="1" applyProtection="1">
      <alignment vertical="center"/>
    </xf>
    <xf numFmtId="0" fontId="21" fillId="0" borderId="0" xfId="216" applyProtection="1">
      <alignment vertical="center"/>
    </xf>
    <xf numFmtId="0" fontId="21" fillId="2" borderId="0" xfId="216" applyFill="1" applyProtection="1">
      <alignment vertical="center"/>
    </xf>
    <xf numFmtId="201" fontId="21" fillId="0" borderId="0" xfId="216" applyNumberFormat="1" applyProtection="1">
      <alignment vertical="center"/>
    </xf>
    <xf numFmtId="0" fontId="21" fillId="0" borderId="0" xfId="216" applyFill="1" applyProtection="1">
      <alignment vertical="center"/>
    </xf>
    <xf numFmtId="0" fontId="1" fillId="0" borderId="0" xfId="216" applyFont="1" applyFill="1" applyAlignment="1" applyProtection="1">
      <alignment horizontal="center" vertical="center"/>
    </xf>
    <xf numFmtId="0" fontId="39" fillId="0" borderId="0" xfId="216" applyFont="1" applyFill="1" applyProtection="1">
      <alignment vertical="center"/>
    </xf>
    <xf numFmtId="0" fontId="17" fillId="0" borderId="0" xfId="216" applyFont="1" applyFill="1" applyProtection="1">
      <alignment vertical="center"/>
    </xf>
    <xf numFmtId="201" fontId="17" fillId="0" borderId="0" xfId="216" applyNumberFormat="1" applyFont="1" applyFill="1" applyBorder="1" applyAlignment="1" applyProtection="1">
      <alignment horizontal="right" vertical="center"/>
    </xf>
    <xf numFmtId="201" fontId="20" fillId="0" borderId="8" xfId="216" applyNumberFormat="1" applyFont="1" applyFill="1" applyBorder="1" applyAlignment="1" applyProtection="1">
      <alignment horizontal="center" vertical="center" wrapText="1"/>
    </xf>
    <xf numFmtId="0" fontId="20" fillId="0" borderId="1" xfId="216" applyFont="1" applyFill="1" applyBorder="1" applyAlignment="1" applyProtection="1">
      <alignment horizontal="distributed" vertical="center" wrapText="1" indent="3"/>
    </xf>
    <xf numFmtId="201" fontId="20" fillId="0" borderId="1" xfId="216" applyNumberFormat="1" applyFont="1" applyFill="1" applyBorder="1" applyAlignment="1" applyProtection="1">
      <alignment horizontal="center" vertical="center" wrapText="1"/>
    </xf>
    <xf numFmtId="0" fontId="29" fillId="3" borderId="9" xfId="0" applyFont="1" applyFill="1" applyBorder="1" applyAlignment="1" applyProtection="1">
      <alignment horizontal="left" vertical="center"/>
    </xf>
    <xf numFmtId="49" fontId="29" fillId="0" borderId="1" xfId="0" applyNumberFormat="1" applyFont="1" applyFill="1" applyBorder="1" applyAlignment="1" applyProtection="1">
      <alignment horizontal="left" vertical="center" wrapText="1"/>
    </xf>
    <xf numFmtId="3" fontId="29" fillId="0" borderId="1" xfId="0" applyNumberFormat="1" applyFont="1" applyFill="1" applyBorder="1" applyAlignment="1" applyProtection="1">
      <alignment horizontal="right" vertical="center"/>
      <protection locked="0"/>
    </xf>
    <xf numFmtId="192" fontId="20" fillId="0" borderId="1" xfId="29" applyNumberFormat="1" applyFont="1" applyFill="1" applyBorder="1" applyAlignment="1" applyProtection="1">
      <alignment horizontal="right" vertical="center" wrapText="1" shrinkToFit="1"/>
    </xf>
    <xf numFmtId="49" fontId="18" fillId="0" borderId="1" xfId="0" applyNumberFormat="1" applyFont="1" applyFill="1" applyBorder="1" applyAlignment="1" applyProtection="1">
      <alignment horizontal="left" vertical="center" wrapText="1"/>
    </xf>
    <xf numFmtId="3" fontId="18" fillId="0" borderId="1" xfId="0" applyNumberFormat="1" applyFont="1" applyFill="1" applyBorder="1" applyAlignment="1" applyProtection="1">
      <alignment horizontal="right" vertical="center"/>
      <protection locked="0"/>
    </xf>
    <xf numFmtId="0" fontId="18" fillId="3" borderId="9" xfId="0" applyFont="1" applyFill="1" applyBorder="1" applyAlignment="1" applyProtection="1">
      <alignment horizontal="left" vertical="center"/>
    </xf>
    <xf numFmtId="49" fontId="18" fillId="3" borderId="1" xfId="0" applyNumberFormat="1" applyFont="1" applyFill="1" applyBorder="1" applyAlignment="1" applyProtection="1">
      <alignment horizontal="left" vertical="center" wrapText="1"/>
    </xf>
    <xf numFmtId="3" fontId="18" fillId="3" borderId="1" xfId="0" applyNumberFormat="1" applyFont="1" applyFill="1" applyBorder="1" applyAlignment="1" applyProtection="1">
      <alignment horizontal="right" vertical="center"/>
      <protection locked="0"/>
    </xf>
    <xf numFmtId="192" fontId="17" fillId="0" borderId="1" xfId="29" applyNumberFormat="1" applyFont="1" applyFill="1" applyBorder="1" applyAlignment="1" applyProtection="1">
      <alignment horizontal="right" vertical="center" wrapText="1" shrinkToFit="1"/>
      <protection locked="0"/>
    </xf>
    <xf numFmtId="192" fontId="17" fillId="0" borderId="1" xfId="29" applyNumberFormat="1" applyFont="1" applyFill="1" applyBorder="1" applyAlignment="1" applyProtection="1">
      <alignment horizontal="right" vertical="center" wrapText="1" shrinkToFit="1"/>
    </xf>
    <xf numFmtId="49" fontId="29" fillId="3" borderId="1" xfId="0" applyNumberFormat="1" applyFont="1" applyFill="1" applyBorder="1" applyAlignment="1" applyProtection="1">
      <alignment horizontal="left" vertical="center" wrapText="1"/>
    </xf>
    <xf numFmtId="192" fontId="20" fillId="0" borderId="1" xfId="29" applyNumberFormat="1" applyFont="1" applyFill="1" applyBorder="1" applyAlignment="1" applyProtection="1">
      <alignment horizontal="right" vertical="center" wrapText="1" shrinkToFit="1"/>
      <protection locked="0"/>
    </xf>
    <xf numFmtId="3" fontId="29" fillId="3" borderId="1" xfId="0" applyNumberFormat="1" applyFont="1" applyFill="1" applyBorder="1" applyAlignment="1" applyProtection="1">
      <alignment horizontal="right" vertical="center"/>
      <protection locked="0"/>
    </xf>
    <xf numFmtId="49" fontId="29" fillId="3" borderId="9" xfId="0" applyNumberFormat="1" applyFont="1" applyFill="1" applyBorder="1" applyAlignment="1" applyProtection="1">
      <alignment horizontal="left" vertical="center" wrapText="1"/>
    </xf>
    <xf numFmtId="49" fontId="18" fillId="3" borderId="9" xfId="0" applyNumberFormat="1" applyFont="1" applyFill="1" applyBorder="1" applyAlignment="1" applyProtection="1">
      <alignment horizontal="left" vertical="center" wrapText="1"/>
    </xf>
    <xf numFmtId="3" fontId="18" fillId="0" borderId="1" xfId="0" applyNumberFormat="1" applyFont="1" applyFill="1" applyBorder="1" applyAlignment="1" applyProtection="1">
      <alignment horizontal="right" vertical="center"/>
    </xf>
    <xf numFmtId="49" fontId="40" fillId="3" borderId="9" xfId="0" applyNumberFormat="1" applyFont="1" applyFill="1" applyBorder="1" applyAlignment="1" applyProtection="1">
      <alignment horizontal="distributed" vertical="center"/>
    </xf>
    <xf numFmtId="49" fontId="40" fillId="0" borderId="1" xfId="0" applyNumberFormat="1" applyFont="1" applyFill="1" applyBorder="1" applyAlignment="1" applyProtection="1">
      <alignment horizontal="distributed" vertical="center" wrapText="1"/>
    </xf>
    <xf numFmtId="3" fontId="29" fillId="0" borderId="1" xfId="0" applyNumberFormat="1" applyFont="1" applyFill="1" applyBorder="1" applyAlignment="1" applyProtection="1">
      <alignment horizontal="right" vertical="center"/>
    </xf>
    <xf numFmtId="49" fontId="20" fillId="0" borderId="8" xfId="216" applyNumberFormat="1" applyFont="1" applyFill="1" applyBorder="1" applyAlignment="1" applyProtection="1">
      <alignment horizontal="left" vertical="center"/>
    </xf>
    <xf numFmtId="0" fontId="20" fillId="0" borderId="1" xfId="216" applyFont="1" applyFill="1" applyBorder="1" applyAlignment="1" applyProtection="1">
      <alignment horizontal="left" vertical="center" wrapText="1"/>
    </xf>
    <xf numFmtId="0" fontId="17" fillId="0" borderId="1" xfId="216" applyFont="1" applyFill="1" applyBorder="1" applyAlignment="1" applyProtection="1">
      <alignment horizontal="left" vertical="center" wrapText="1"/>
    </xf>
    <xf numFmtId="49" fontId="17" fillId="0" borderId="8" xfId="216" applyNumberFormat="1" applyFont="1" applyFill="1" applyBorder="1" applyAlignment="1" applyProtection="1">
      <alignment horizontal="left" vertical="center"/>
    </xf>
    <xf numFmtId="49" fontId="17" fillId="0" borderId="8" xfId="216" applyNumberFormat="1" applyFont="1" applyBorder="1" applyAlignment="1" applyProtection="1">
      <alignment horizontal="left" vertical="center"/>
    </xf>
    <xf numFmtId="0" fontId="17" fillId="2" borderId="1" xfId="216" applyFont="1" applyFill="1" applyBorder="1" applyAlignment="1" applyProtection="1">
      <alignment horizontal="left" vertical="center" wrapText="1"/>
    </xf>
    <xf numFmtId="0" fontId="17" fillId="0" borderId="1" xfId="161" applyFont="1" applyFill="1" applyBorder="1" applyAlignment="1" applyProtection="1">
      <alignment horizontal="left" vertical="center" wrapText="1"/>
    </xf>
    <xf numFmtId="0" fontId="20" fillId="0" borderId="1" xfId="161" applyFont="1" applyFill="1" applyBorder="1" applyAlignment="1" applyProtection="1">
      <alignment horizontal="left" vertical="center" wrapText="1"/>
    </xf>
    <xf numFmtId="49" fontId="20" fillId="0" borderId="8" xfId="216" applyNumberFormat="1" applyFont="1" applyFill="1" applyBorder="1" applyAlignment="1" applyProtection="1">
      <alignment horizontal="distributed" vertical="center" indent="1"/>
    </xf>
    <xf numFmtId="0" fontId="20" fillId="0" borderId="1" xfId="216" applyFont="1" applyFill="1" applyBorder="1" applyAlignment="1" applyProtection="1">
      <alignment horizontal="distributed" vertical="center" wrapText="1" indent="1"/>
    </xf>
    <xf numFmtId="202" fontId="21" fillId="2" borderId="0" xfId="216" applyNumberFormat="1" applyFill="1" applyProtection="1">
      <alignment vertical="center"/>
    </xf>
    <xf numFmtId="0" fontId="39" fillId="0" borderId="0" xfId="216" applyFont="1">
      <alignment vertical="center"/>
    </xf>
    <xf numFmtId="0" fontId="30" fillId="0" borderId="0" xfId="216" applyFont="1" applyAlignment="1">
      <alignment horizontal="center" vertical="center"/>
    </xf>
    <xf numFmtId="201" fontId="21" fillId="0" borderId="0" xfId="216" applyNumberFormat="1">
      <alignment vertical="center"/>
    </xf>
    <xf numFmtId="0" fontId="1" fillId="0" borderId="0" xfId="216" applyFont="1" applyFill="1" applyAlignment="1">
      <alignment horizontal="center" vertical="center"/>
    </xf>
    <xf numFmtId="0" fontId="39" fillId="0" borderId="0" xfId="216" applyFont="1" applyFill="1">
      <alignment vertical="center"/>
    </xf>
    <xf numFmtId="0" fontId="17" fillId="0" borderId="0" xfId="216" applyFont="1" applyFill="1">
      <alignment vertical="center"/>
    </xf>
    <xf numFmtId="201" fontId="17" fillId="0" borderId="0" xfId="216" applyNumberFormat="1" applyFont="1" applyFill="1" applyAlignment="1">
      <alignment horizontal="right" vertical="center"/>
    </xf>
    <xf numFmtId="201" fontId="20" fillId="0" borderId="8" xfId="216" applyNumberFormat="1" applyFont="1" applyFill="1" applyBorder="1" applyAlignment="1">
      <alignment horizontal="center" vertical="center" wrapText="1"/>
    </xf>
    <xf numFmtId="0" fontId="20" fillId="0" borderId="1" xfId="216" applyFont="1" applyFill="1" applyBorder="1" applyAlignment="1">
      <alignment horizontal="distributed" vertical="center" wrapText="1" indent="3"/>
    </xf>
    <xf numFmtId="192" fontId="20" fillId="0" borderId="1" xfId="29" applyNumberFormat="1" applyFont="1" applyFill="1" applyBorder="1" applyAlignment="1" applyProtection="1">
      <alignment horizontal="right" vertical="center" wrapText="1"/>
      <protection locked="0"/>
    </xf>
    <xf numFmtId="0" fontId="17" fillId="3" borderId="9" xfId="0" applyFont="1" applyFill="1" applyBorder="1" applyAlignment="1" applyProtection="1">
      <alignment vertical="center"/>
    </xf>
    <xf numFmtId="0" fontId="20" fillId="0" borderId="8" xfId="216" applyFont="1" applyFill="1" applyBorder="1" applyAlignment="1">
      <alignment horizontal="left" vertical="center"/>
    </xf>
    <xf numFmtId="0" fontId="20" fillId="0" borderId="1" xfId="161" applyFont="1" applyFill="1" applyBorder="1" applyAlignment="1">
      <alignment horizontal="left" vertical="center"/>
    </xf>
    <xf numFmtId="3" fontId="20" fillId="0" borderId="1" xfId="0" applyNumberFormat="1" applyFont="1" applyFill="1" applyBorder="1" applyAlignment="1" applyProtection="1">
      <alignment horizontal="right" vertical="center"/>
      <protection locked="0"/>
    </xf>
    <xf numFmtId="3" fontId="20" fillId="0" borderId="1" xfId="0" applyNumberFormat="1" applyFont="1" applyFill="1" applyBorder="1" applyAlignment="1" applyProtection="1">
      <alignment horizontal="right" vertical="center"/>
    </xf>
    <xf numFmtId="0" fontId="17" fillId="0" borderId="8" xfId="216" applyFont="1" applyFill="1" applyBorder="1" applyAlignment="1">
      <alignment horizontal="left" vertical="center"/>
    </xf>
    <xf numFmtId="0" fontId="17" fillId="0" borderId="1" xfId="216" applyFont="1" applyFill="1" applyBorder="1" applyAlignment="1">
      <alignment horizontal="left" vertical="center"/>
    </xf>
    <xf numFmtId="3" fontId="17" fillId="0" borderId="1" xfId="0" applyNumberFormat="1" applyFont="1" applyFill="1" applyBorder="1" applyAlignment="1" applyProtection="1">
      <alignment horizontal="right" vertical="center"/>
      <protection locked="0"/>
    </xf>
    <xf numFmtId="0" fontId="17" fillId="0" borderId="8" xfId="216" applyFont="1" applyBorder="1" applyAlignment="1">
      <alignment horizontal="left" vertical="center"/>
    </xf>
    <xf numFmtId="0" fontId="17" fillId="2" borderId="1" xfId="216" applyFont="1" applyFill="1" applyBorder="1" applyAlignment="1">
      <alignment horizontal="left" vertical="center"/>
    </xf>
    <xf numFmtId="0" fontId="17" fillId="0" borderId="8" xfId="216" applyFont="1" applyFill="1" applyBorder="1">
      <alignment vertical="center"/>
    </xf>
    <xf numFmtId="0" fontId="20" fillId="0" borderId="1" xfId="216" applyFont="1" applyFill="1" applyBorder="1" applyAlignment="1">
      <alignment horizontal="distributed" vertical="center" indent="1"/>
    </xf>
    <xf numFmtId="0" fontId="30" fillId="0" borderId="0" xfId="216" applyFont="1" applyFill="1" applyAlignment="1" applyProtection="1">
      <alignment horizontal="center" vertical="center"/>
    </xf>
    <xf numFmtId="201" fontId="21" fillId="0" borderId="0" xfId="216" applyNumberFormat="1" applyFill="1" applyProtection="1">
      <alignment vertical="center"/>
    </xf>
    <xf numFmtId="3" fontId="29" fillId="3" borderId="1" xfId="0" applyNumberFormat="1" applyFont="1" applyFill="1" applyBorder="1" applyAlignment="1" applyProtection="1">
      <alignment horizontal="right" vertical="center"/>
    </xf>
    <xf numFmtId="49" fontId="29" fillId="0" borderId="8" xfId="220" applyNumberFormat="1" applyFont="1" applyFill="1" applyBorder="1" applyAlignment="1" applyProtection="1">
      <alignment horizontal="left" vertical="center"/>
    </xf>
    <xf numFmtId="0" fontId="20" fillId="2" borderId="1" xfId="216" applyFont="1" applyFill="1" applyBorder="1" applyAlignment="1" applyProtection="1">
      <alignment horizontal="left" vertical="center" wrapText="1"/>
    </xf>
    <xf numFmtId="49" fontId="18" fillId="0" borderId="8" xfId="220" applyNumberFormat="1" applyFont="1" applyBorder="1" applyAlignment="1" applyProtection="1">
      <alignment horizontal="left" vertical="center"/>
    </xf>
    <xf numFmtId="3" fontId="17" fillId="2" borderId="1" xfId="0" applyNumberFormat="1" applyFont="1" applyFill="1" applyBorder="1" applyAlignment="1" applyProtection="1">
      <alignment horizontal="right" vertical="center"/>
      <protection locked="0"/>
    </xf>
    <xf numFmtId="49" fontId="18" fillId="0" borderId="8" xfId="220" applyNumberFormat="1" applyFont="1" applyFill="1" applyBorder="1" applyAlignment="1" applyProtection="1">
      <alignment horizontal="left" vertical="center"/>
    </xf>
    <xf numFmtId="0" fontId="21" fillId="0" borderId="8" xfId="216" applyFill="1" applyBorder="1" applyAlignment="1" applyProtection="1">
      <alignment horizontal="left" vertical="center"/>
    </xf>
    <xf numFmtId="3" fontId="21" fillId="0" borderId="0" xfId="216" applyNumberFormat="1" applyFill="1" applyProtection="1">
      <alignment vertical="center"/>
    </xf>
    <xf numFmtId="0" fontId="20" fillId="0" borderId="8" xfId="216" applyFont="1" applyFill="1" applyBorder="1" applyAlignment="1" applyProtection="1">
      <alignment horizontal="left" vertical="center"/>
    </xf>
    <xf numFmtId="0" fontId="20" fillId="0" borderId="1" xfId="161" applyFont="1" applyFill="1" applyBorder="1" applyAlignment="1" applyProtection="1">
      <alignment horizontal="left" vertical="center"/>
    </xf>
    <xf numFmtId="0" fontId="17" fillId="0" borderId="8" xfId="216" applyFont="1" applyFill="1" applyBorder="1" applyAlignment="1" applyProtection="1">
      <alignment horizontal="left" vertical="center"/>
    </xf>
    <xf numFmtId="0" fontId="17" fillId="0" borderId="1" xfId="216" applyFont="1" applyFill="1" applyBorder="1" applyAlignment="1" applyProtection="1">
      <alignment horizontal="left" vertical="center"/>
    </xf>
    <xf numFmtId="3" fontId="21" fillId="0" borderId="0" xfId="216" applyNumberFormat="1">
      <alignment vertical="center"/>
    </xf>
    <xf numFmtId="0" fontId="2" fillId="0" borderId="0" xfId="0" applyFont="1" applyFill="1" applyBorder="1" applyAlignment="1"/>
    <xf numFmtId="0" fontId="41"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18" fillId="0" borderId="0" xfId="0" applyFont="1" applyAlignment="1">
      <alignment horizontal="right"/>
    </xf>
    <xf numFmtId="0" fontId="20" fillId="0" borderId="10" xfId="221" applyFont="1" applyBorder="1" applyAlignment="1">
      <alignment horizontal="center" vertical="center"/>
    </xf>
    <xf numFmtId="0" fontId="20" fillId="0" borderId="8" xfId="221" applyFont="1" applyBorder="1" applyAlignment="1">
      <alignment horizontal="center" vertical="center"/>
    </xf>
    <xf numFmtId="0" fontId="20" fillId="0" borderId="11" xfId="221" applyFont="1" applyBorder="1" applyAlignment="1">
      <alignment horizontal="center" vertical="center"/>
    </xf>
    <xf numFmtId="0" fontId="20" fillId="0" borderId="12" xfId="221" applyFont="1" applyBorder="1" applyAlignment="1">
      <alignment horizontal="center" vertical="center"/>
    </xf>
    <xf numFmtId="49" fontId="20" fillId="0" borderId="1" xfId="214" applyNumberFormat="1" applyFont="1" applyFill="1" applyBorder="1" applyAlignment="1" applyProtection="1">
      <alignment horizontal="center" vertical="center"/>
    </xf>
    <xf numFmtId="0" fontId="43" fillId="0" borderId="1" xfId="0" applyFont="1" applyFill="1" applyBorder="1" applyAlignment="1">
      <alignment horizontal="center"/>
    </xf>
    <xf numFmtId="0" fontId="43" fillId="0" borderId="1" xfId="0" applyFont="1" applyFill="1" applyBorder="1" applyAlignment="1"/>
    <xf numFmtId="10" fontId="43" fillId="0" borderId="1" xfId="0" applyNumberFormat="1" applyFont="1" applyFill="1" applyBorder="1" applyAlignment="1"/>
    <xf numFmtId="0" fontId="5" fillId="0" borderId="0" xfId="0" applyFont="1" applyFill="1" applyBorder="1" applyAlignment="1">
      <alignment horizontal="left" vertical="top" wrapText="1"/>
    </xf>
    <xf numFmtId="0" fontId="44" fillId="0" borderId="0" xfId="217" applyFont="1" applyAlignment="1"/>
    <xf numFmtId="0" fontId="18" fillId="0" borderId="0" xfId="0" applyFont="1" applyAlignment="1">
      <alignment horizontal="right" vertical="center"/>
    </xf>
    <xf numFmtId="0" fontId="20" fillId="0" borderId="1" xfId="221" applyFont="1" applyBorder="1" applyAlignment="1">
      <alignment horizontal="center" vertical="center" wrapText="1"/>
    </xf>
    <xf numFmtId="0" fontId="20" fillId="0" borderId="1" xfId="0" applyFont="1" applyBorder="1" applyAlignment="1">
      <alignment horizontal="left" vertical="center"/>
    </xf>
    <xf numFmtId="202" fontId="20" fillId="0" borderId="1" xfId="20" applyNumberFormat="1" applyFont="1" applyBorder="1" applyAlignment="1">
      <alignment horizontal="right" vertical="center" wrapText="1"/>
    </xf>
    <xf numFmtId="0" fontId="18" fillId="0" borderId="1" xfId="0" applyFont="1" applyBorder="1" applyAlignment="1">
      <alignment horizontal="left" vertical="center"/>
    </xf>
    <xf numFmtId="202" fontId="18" fillId="0" borderId="1" xfId="0" applyNumberFormat="1" applyFont="1" applyBorder="1" applyAlignment="1">
      <alignment horizontal="right" vertical="center" wrapText="1"/>
    </xf>
    <xf numFmtId="0" fontId="21" fillId="0" borderId="0" xfId="216" applyAlignment="1">
      <alignment horizontal="center" vertical="center"/>
    </xf>
    <xf numFmtId="202" fontId="21" fillId="0" borderId="0" xfId="216" applyNumberFormat="1">
      <alignment vertical="center"/>
    </xf>
    <xf numFmtId="0" fontId="38" fillId="0" borderId="0" xfId="190" applyFont="1" applyAlignment="1">
      <alignment horizontal="center" vertical="center"/>
    </xf>
    <xf numFmtId="0" fontId="0" fillId="0" borderId="0" xfId="190" applyFont="1" applyAlignment="1">
      <alignment horizontal="right"/>
    </xf>
    <xf numFmtId="201" fontId="20" fillId="0" borderId="13" xfId="216" applyNumberFormat="1" applyFont="1" applyBorder="1" applyAlignment="1">
      <alignment horizontal="center" vertical="center" wrapText="1"/>
    </xf>
    <xf numFmtId="0" fontId="29" fillId="0" borderId="1" xfId="0" applyFont="1" applyFill="1" applyBorder="1" applyAlignment="1">
      <alignment horizontal="left" vertical="center" wrapText="1"/>
    </xf>
    <xf numFmtId="202" fontId="29" fillId="0" borderId="11" xfId="0" applyNumberFormat="1" applyFont="1" applyFill="1" applyBorder="1" applyAlignment="1">
      <alignment vertical="center" wrapText="1"/>
    </xf>
    <xf numFmtId="202" fontId="29" fillId="0" borderId="1" xfId="0" applyNumberFormat="1" applyFont="1" applyFill="1" applyBorder="1" applyAlignment="1">
      <alignment vertical="center" wrapText="1"/>
    </xf>
    <xf numFmtId="0" fontId="45" fillId="0" borderId="1" xfId="107" applyFont="1" applyFill="1" applyBorder="1" applyAlignment="1">
      <alignment horizontal="left" vertical="center" wrapText="1"/>
    </xf>
    <xf numFmtId="202" fontId="18" fillId="0" borderId="11" xfId="0" applyNumberFormat="1" applyFont="1" applyFill="1" applyBorder="1" applyAlignment="1">
      <alignment vertical="center" wrapText="1"/>
    </xf>
    <xf numFmtId="202" fontId="18" fillId="0" borderId="1" xfId="0" applyNumberFormat="1" applyFont="1" applyFill="1" applyBorder="1" applyAlignment="1">
      <alignment vertical="center" wrapText="1"/>
    </xf>
    <xf numFmtId="204" fontId="46" fillId="0" borderId="1" xfId="0" applyNumberFormat="1" applyFont="1" applyFill="1" applyBorder="1" applyAlignment="1">
      <alignment horizontal="center" vertical="center" wrapText="1"/>
    </xf>
    <xf numFmtId="0" fontId="33" fillId="0" borderId="0" xfId="0" applyFont="1" applyFill="1" applyAlignment="1">
      <alignment horizontal="center"/>
    </xf>
    <xf numFmtId="0" fontId="28" fillId="0" borderId="0" xfId="190" applyFont="1" applyFill="1" applyBorder="1" applyAlignment="1">
      <alignment horizontal="center" vertical="center" wrapText="1"/>
    </xf>
    <xf numFmtId="0" fontId="18" fillId="0" borderId="0" xfId="190" applyFont="1" applyBorder="1" applyAlignment="1">
      <alignment horizontal="left" vertical="center"/>
    </xf>
    <xf numFmtId="0" fontId="18" fillId="0" borderId="0" xfId="190" applyFont="1" applyBorder="1" applyAlignment="1">
      <alignment horizontal="right" vertical="center"/>
    </xf>
    <xf numFmtId="0" fontId="20" fillId="0" borderId="1" xfId="0" applyFont="1" applyBorder="1" applyAlignment="1">
      <alignment horizontal="center" vertical="center" wrapText="1"/>
    </xf>
    <xf numFmtId="205" fontId="29" fillId="0" borderId="1" xfId="193" applyNumberFormat="1" applyFont="1" applyFill="1" applyBorder="1" applyAlignment="1">
      <alignment horizontal="left" vertical="center"/>
    </xf>
    <xf numFmtId="202" fontId="29" fillId="0" borderId="1" xfId="193" applyNumberFormat="1" applyFont="1" applyFill="1" applyBorder="1" applyAlignment="1">
      <alignment horizontal="right" vertical="center" wrapText="1"/>
    </xf>
    <xf numFmtId="205" fontId="18" fillId="0" borderId="1" xfId="193" applyNumberFormat="1" applyFont="1" applyFill="1" applyBorder="1" applyAlignment="1">
      <alignment horizontal="left" vertical="center"/>
    </xf>
    <xf numFmtId="202" fontId="18" fillId="0" borderId="1" xfId="193" applyNumberFormat="1" applyFont="1" applyFill="1" applyBorder="1" applyAlignment="1">
      <alignment horizontal="right" vertical="center" wrapText="1"/>
    </xf>
    <xf numFmtId="0" fontId="29" fillId="0" borderId="1" xfId="193" applyFont="1" applyFill="1" applyBorder="1" applyAlignment="1">
      <alignment horizontal="center" vertical="center"/>
    </xf>
    <xf numFmtId="0" fontId="19" fillId="0" borderId="0" xfId="216" applyFont="1">
      <alignment vertical="center"/>
    </xf>
    <xf numFmtId="0" fontId="21" fillId="4" borderId="0" xfId="216" applyFill="1">
      <alignment vertical="center"/>
    </xf>
    <xf numFmtId="0" fontId="21" fillId="0" borderId="0" xfId="216" applyFont="1">
      <alignment vertical="center"/>
    </xf>
    <xf numFmtId="0" fontId="47" fillId="0" borderId="0" xfId="192" applyFont="1" applyFill="1" applyAlignment="1"/>
    <xf numFmtId="0" fontId="41" fillId="0" borderId="0" xfId="216" applyFont="1" applyFill="1" applyAlignment="1">
      <alignment horizontal="center" vertical="center"/>
    </xf>
    <xf numFmtId="0" fontId="48" fillId="0" borderId="0" xfId="216" applyFont="1" applyFill="1">
      <alignment vertical="center"/>
    </xf>
    <xf numFmtId="0" fontId="16" fillId="0" borderId="0" xfId="216" applyFont="1" applyFill="1">
      <alignment vertical="center"/>
    </xf>
    <xf numFmtId="201" fontId="16" fillId="0" borderId="0" xfId="216" applyNumberFormat="1" applyFont="1" applyFill="1" applyBorder="1" applyAlignment="1">
      <alignment horizontal="right" vertical="center"/>
    </xf>
    <xf numFmtId="201" fontId="46" fillId="0" borderId="1" xfId="216" applyNumberFormat="1" applyFont="1" applyFill="1" applyBorder="1" applyAlignment="1">
      <alignment horizontal="center" vertical="center" wrapText="1"/>
    </xf>
    <xf numFmtId="0" fontId="46" fillId="0" borderId="1" xfId="216" applyFont="1" applyFill="1" applyBorder="1" applyAlignment="1">
      <alignment horizontal="distributed" vertical="center" wrapText="1" indent="3"/>
    </xf>
    <xf numFmtId="0" fontId="46" fillId="0" borderId="1" xfId="0" applyFont="1" applyFill="1" applyBorder="1" applyAlignment="1" applyProtection="1">
      <alignment horizontal="left" vertical="center"/>
    </xf>
    <xf numFmtId="49" fontId="46" fillId="0" borderId="1" xfId="0" applyNumberFormat="1" applyFont="1" applyFill="1" applyBorder="1" applyAlignment="1" applyProtection="1">
      <alignment horizontal="left" vertical="center" wrapText="1"/>
    </xf>
    <xf numFmtId="3" fontId="46" fillId="0" borderId="1" xfId="0" applyNumberFormat="1" applyFont="1" applyFill="1" applyBorder="1" applyAlignment="1" applyProtection="1">
      <alignment horizontal="right" vertical="center"/>
      <protection locked="0"/>
    </xf>
    <xf numFmtId="192" fontId="46" fillId="0" borderId="1" xfId="29" applyNumberFormat="1" applyFont="1" applyFill="1" applyBorder="1" applyAlignment="1" applyProtection="1">
      <alignment horizontal="right" vertical="center" wrapText="1" shrinkToFit="1"/>
      <protection locked="0"/>
    </xf>
    <xf numFmtId="0" fontId="16" fillId="0" borderId="1" xfId="0" applyFont="1" applyFill="1" applyBorder="1" applyAlignment="1" applyProtection="1">
      <alignment horizontal="left" vertical="center"/>
    </xf>
    <xf numFmtId="49" fontId="16" fillId="0" borderId="1" xfId="0" applyNumberFormat="1" applyFont="1" applyFill="1" applyBorder="1" applyAlignment="1" applyProtection="1">
      <alignment horizontal="left" vertical="center" wrapText="1"/>
    </xf>
    <xf numFmtId="0" fontId="16" fillId="0" borderId="1" xfId="0" applyFont="1" applyFill="1" applyBorder="1" applyAlignment="1" applyProtection="1">
      <alignment horizontal="left" vertical="center"/>
      <protection locked="0"/>
    </xf>
    <xf numFmtId="3" fontId="16" fillId="0" borderId="1" xfId="0" applyNumberFormat="1" applyFont="1" applyFill="1" applyBorder="1" applyAlignment="1" applyProtection="1">
      <alignment horizontal="right" vertical="center"/>
      <protection locked="0"/>
    </xf>
    <xf numFmtId="4" fontId="48" fillId="0" borderId="7" xfId="0" applyNumberFormat="1" applyFont="1" applyFill="1" applyBorder="1" applyAlignment="1" applyProtection="1">
      <alignment vertical="center"/>
      <protection locked="0"/>
    </xf>
    <xf numFmtId="0" fontId="47" fillId="0" borderId="0" xfId="216" applyFont="1" applyFill="1">
      <alignment vertical="center"/>
    </xf>
    <xf numFmtId="49" fontId="16" fillId="0" borderId="1" xfId="0" applyNumberFormat="1" applyFont="1" applyFill="1" applyBorder="1" applyAlignment="1" applyProtection="1">
      <alignment vertical="center" wrapText="1"/>
    </xf>
    <xf numFmtId="49" fontId="16" fillId="0" borderId="1" xfId="0" applyNumberFormat="1" applyFont="1" applyFill="1" applyBorder="1" applyAlignment="1" applyProtection="1">
      <alignment horizontal="left" vertical="center"/>
    </xf>
    <xf numFmtId="49" fontId="16" fillId="0" borderId="1" xfId="0" applyNumberFormat="1" applyFont="1" applyFill="1" applyBorder="1" applyAlignment="1" applyProtection="1">
      <alignment horizontal="left" vertical="center" wrapText="1"/>
      <protection locked="0"/>
    </xf>
    <xf numFmtId="0" fontId="47" fillId="0" borderId="1" xfId="216" applyFont="1" applyFill="1" applyBorder="1">
      <alignment vertical="center"/>
    </xf>
    <xf numFmtId="49" fontId="16" fillId="0" borderId="1" xfId="0" applyNumberFormat="1" applyFont="1" applyFill="1" applyBorder="1" applyAlignment="1" applyProtection="1">
      <alignment horizontal="left" vertical="center"/>
      <protection locked="0"/>
    </xf>
    <xf numFmtId="49" fontId="46" fillId="0" borderId="1" xfId="0" applyNumberFormat="1" applyFont="1" applyFill="1" applyBorder="1" applyAlignment="1" applyProtection="1">
      <alignment horizontal="left" vertical="center" wrapText="1"/>
      <protection locked="0"/>
    </xf>
    <xf numFmtId="0" fontId="17" fillId="0" borderId="1" xfId="0" applyFont="1" applyFill="1" applyBorder="1" applyAlignment="1">
      <alignment horizontal="left" vertical="center"/>
    </xf>
    <xf numFmtId="49" fontId="20" fillId="0" borderId="1" xfId="0" applyNumberFormat="1" applyFont="1" applyFill="1" applyBorder="1" applyAlignment="1">
      <alignment vertical="center" wrapText="1"/>
    </xf>
    <xf numFmtId="202" fontId="20" fillId="0" borderId="1" xfId="20" applyNumberFormat="1" applyFont="1" applyFill="1" applyBorder="1" applyAlignment="1" applyProtection="1">
      <alignment vertical="center" wrapText="1"/>
      <protection locked="0"/>
    </xf>
    <xf numFmtId="49" fontId="20" fillId="2" borderId="1" xfId="84" applyNumberFormat="1" applyFont="1" applyFill="1" applyBorder="1" applyAlignment="1" applyProtection="1">
      <alignment horizontal="left" vertical="center"/>
    </xf>
    <xf numFmtId="0" fontId="20" fillId="0" borderId="1" xfId="216" applyFont="1" applyFill="1" applyBorder="1" applyAlignment="1">
      <alignment horizontal="center" vertical="center" wrapText="1"/>
    </xf>
    <xf numFmtId="0" fontId="20" fillId="0" borderId="0" xfId="216" applyFont="1" applyFill="1" applyAlignment="1">
      <alignment horizontal="center" vertical="center" wrapText="1"/>
    </xf>
    <xf numFmtId="0" fontId="21" fillId="2" borderId="0" xfId="161" applyFill="1">
      <alignment vertical="center"/>
    </xf>
    <xf numFmtId="0" fontId="21" fillId="0" borderId="0" xfId="161" applyFill="1">
      <alignment vertical="center"/>
    </xf>
    <xf numFmtId="0" fontId="17" fillId="0" borderId="0" xfId="216" applyFont="1" applyFill="1" applyAlignment="1">
      <alignment horizontal="left" vertical="center"/>
    </xf>
    <xf numFmtId="0" fontId="49" fillId="0" borderId="0" xfId="216" applyFont="1" applyFill="1">
      <alignment vertical="center"/>
    </xf>
    <xf numFmtId="201" fontId="17" fillId="0" borderId="0" xfId="216" applyNumberFormat="1" applyFont="1" applyFill="1" applyBorder="1" applyAlignment="1">
      <alignment horizontal="right" vertical="center"/>
    </xf>
    <xf numFmtId="201" fontId="20" fillId="0" borderId="8" xfId="216" applyNumberFormat="1" applyFont="1" applyFill="1" applyBorder="1" applyAlignment="1">
      <alignment vertical="center" wrapText="1"/>
    </xf>
    <xf numFmtId="0" fontId="20" fillId="0" borderId="8" xfId="216" applyNumberFormat="1" applyFont="1" applyFill="1" applyBorder="1" applyAlignment="1">
      <alignment horizontal="left" vertical="center"/>
    </xf>
    <xf numFmtId="0" fontId="20" fillId="0" borderId="1" xfId="216" applyNumberFormat="1" applyFont="1" applyFill="1" applyBorder="1" applyAlignment="1">
      <alignment vertical="center" wrapText="1"/>
    </xf>
    <xf numFmtId="0" fontId="17" fillId="0" borderId="1" xfId="216" applyFont="1" applyFill="1" applyBorder="1" applyAlignment="1">
      <alignment horizontal="left" vertical="center" wrapText="1"/>
    </xf>
    <xf numFmtId="0" fontId="17" fillId="2" borderId="8" xfId="216" applyFont="1" applyFill="1" applyBorder="1" applyAlignment="1">
      <alignment horizontal="left" vertical="center"/>
    </xf>
    <xf numFmtId="0" fontId="17" fillId="2" borderId="1" xfId="216" applyFont="1" applyFill="1" applyBorder="1" applyAlignment="1">
      <alignment horizontal="left" vertical="center" wrapText="1"/>
    </xf>
    <xf numFmtId="0" fontId="17" fillId="0" borderId="8" xfId="216" applyFont="1" applyFill="1" applyBorder="1" applyAlignment="1">
      <alignment horizontal="left" vertical="top" wrapText="1"/>
    </xf>
    <xf numFmtId="0" fontId="17" fillId="0" borderId="1" xfId="216" applyNumberFormat="1" applyFont="1" applyFill="1" applyBorder="1" applyAlignment="1">
      <alignment vertical="center" wrapText="1"/>
    </xf>
    <xf numFmtId="0" fontId="20" fillId="0" borderId="8" xfId="216" applyFont="1" applyFill="1" applyBorder="1" applyAlignment="1">
      <alignment horizontal="distributed" vertical="center"/>
    </xf>
    <xf numFmtId="49" fontId="20" fillId="0" borderId="1" xfId="0" applyNumberFormat="1" applyFont="1" applyFill="1" applyBorder="1" applyAlignment="1" applyProtection="1">
      <alignment horizontal="distributed" vertical="center" wrapText="1"/>
    </xf>
    <xf numFmtId="0" fontId="20" fillId="0" borderId="8" xfId="216" applyNumberFormat="1" applyFont="1" applyFill="1" applyBorder="1" applyAlignment="1" applyProtection="1">
      <alignment horizontal="left" vertical="center"/>
    </xf>
    <xf numFmtId="0" fontId="20" fillId="0" borderId="1" xfId="216" applyNumberFormat="1" applyFont="1" applyFill="1" applyBorder="1" applyAlignment="1" applyProtection="1">
      <alignment vertical="center" wrapText="1"/>
    </xf>
    <xf numFmtId="0" fontId="21" fillId="0" borderId="1" xfId="216" applyFill="1" applyBorder="1">
      <alignment vertical="center"/>
    </xf>
    <xf numFmtId="0" fontId="17" fillId="2" borderId="8" xfId="161" applyFont="1" applyFill="1" applyBorder="1" applyAlignment="1" applyProtection="1">
      <alignment horizontal="left" vertical="center"/>
    </xf>
    <xf numFmtId="0" fontId="17" fillId="2" borderId="1" xfId="161" applyFont="1" applyFill="1" applyBorder="1" applyAlignment="1" applyProtection="1">
      <alignment horizontal="left" vertical="center" wrapText="1"/>
    </xf>
    <xf numFmtId="0" fontId="50" fillId="0" borderId="8" xfId="216" applyFont="1" applyFill="1" applyBorder="1" applyAlignment="1">
      <alignment horizontal="distributed" vertical="center"/>
    </xf>
    <xf numFmtId="0" fontId="20" fillId="0" borderId="1" xfId="216" applyFont="1" applyFill="1" applyBorder="1" applyAlignment="1">
      <alignment horizontal="distributed" vertical="center" wrapText="1" indent="2"/>
    </xf>
    <xf numFmtId="202" fontId="21" fillId="0" borderId="0" xfId="216" applyNumberFormat="1" applyFill="1">
      <alignment vertical="center"/>
    </xf>
    <xf numFmtId="0" fontId="30" fillId="0" borderId="0" xfId="216" applyFont="1" applyFill="1">
      <alignment vertical="center"/>
    </xf>
    <xf numFmtId="0" fontId="22" fillId="0" borderId="0" xfId="216" applyFont="1" applyFill="1" applyAlignment="1">
      <alignment horizontal="center" vertical="center"/>
    </xf>
    <xf numFmtId="0" fontId="0" fillId="0" borderId="0" xfId="216" applyFont="1" applyFill="1">
      <alignment vertical="center"/>
    </xf>
    <xf numFmtId="201" fontId="20" fillId="0" borderId="0" xfId="216" applyNumberFormat="1" applyFont="1" applyFill="1" applyBorder="1" applyAlignment="1">
      <alignment horizontal="right" vertical="center"/>
    </xf>
    <xf numFmtId="201" fontId="20" fillId="0" borderId="3" xfId="216" applyNumberFormat="1" applyFont="1" applyFill="1" applyBorder="1" applyAlignment="1">
      <alignment horizontal="center" vertical="center" wrapText="1"/>
    </xf>
    <xf numFmtId="202" fontId="17" fillId="0" borderId="1" xfId="129" applyNumberFormat="1" applyFont="1" applyFill="1" applyBorder="1" applyAlignment="1" applyProtection="1">
      <alignment vertical="center" wrapText="1"/>
    </xf>
    <xf numFmtId="202" fontId="17" fillId="0" borderId="1" xfId="20" applyNumberFormat="1" applyFont="1" applyFill="1" applyBorder="1" applyAlignment="1" applyProtection="1">
      <alignment horizontal="right" vertical="center" wrapText="1"/>
      <protection locked="0"/>
    </xf>
    <xf numFmtId="192" fontId="20" fillId="0" borderId="1" xfId="29" applyNumberFormat="1" applyFont="1" applyFill="1" applyBorder="1" applyAlignment="1" applyProtection="1">
      <alignment vertical="center" wrapText="1"/>
      <protection locked="0"/>
    </xf>
    <xf numFmtId="49" fontId="17" fillId="0" borderId="1" xfId="129" applyNumberFormat="1" applyFont="1" applyFill="1" applyBorder="1" applyAlignment="1" applyProtection="1">
      <alignment horizontal="left" vertical="center" wrapText="1"/>
    </xf>
    <xf numFmtId="202" fontId="20" fillId="0" borderId="1" xfId="20" applyNumberFormat="1" applyFont="1" applyFill="1" applyBorder="1" applyAlignment="1" applyProtection="1">
      <alignment horizontal="right" vertical="center" wrapText="1"/>
      <protection locked="0"/>
    </xf>
    <xf numFmtId="0" fontId="20" fillId="0" borderId="1" xfId="216" applyFont="1" applyFill="1" applyBorder="1" applyAlignment="1">
      <alignment vertical="center" wrapText="1"/>
    </xf>
    <xf numFmtId="0" fontId="17" fillId="0" borderId="8" xfId="216" applyNumberFormat="1" applyFont="1" applyFill="1" applyBorder="1" applyAlignment="1">
      <alignment horizontal="left" vertical="center"/>
    </xf>
    <xf numFmtId="0" fontId="17" fillId="0" borderId="1" xfId="216" applyNumberFormat="1" applyFont="1" applyFill="1" applyBorder="1" applyAlignment="1">
      <alignment horizontal="left" vertical="center" wrapText="1"/>
    </xf>
    <xf numFmtId="0" fontId="17" fillId="0" borderId="8" xfId="161" applyFont="1" applyFill="1" applyBorder="1" applyAlignment="1">
      <alignment horizontal="left" vertical="center"/>
    </xf>
    <xf numFmtId="0" fontId="20" fillId="0" borderId="1" xfId="216" applyNumberFormat="1" applyFont="1" applyFill="1" applyBorder="1" applyAlignment="1">
      <alignment horizontal="left" vertical="center" wrapText="1"/>
    </xf>
    <xf numFmtId="0" fontId="51" fillId="0" borderId="0" xfId="216" applyFont="1" applyFill="1">
      <alignment vertical="center"/>
    </xf>
    <xf numFmtId="3" fontId="21" fillId="0" borderId="0" xfId="216" applyNumberFormat="1" applyFill="1">
      <alignment vertical="center"/>
    </xf>
    <xf numFmtId="0" fontId="20" fillId="2" borderId="0" xfId="216" applyFont="1" applyFill="1" applyAlignment="1" applyProtection="1">
      <alignment horizontal="center" vertical="center" wrapText="1"/>
    </xf>
    <xf numFmtId="0" fontId="17" fillId="2" borderId="0" xfId="216" applyFont="1" applyFill="1" applyProtection="1">
      <alignment vertical="center"/>
    </xf>
    <xf numFmtId="0" fontId="21" fillId="2" borderId="0" xfId="161" applyFill="1" applyProtection="1">
      <alignment vertical="center"/>
    </xf>
    <xf numFmtId="201" fontId="21" fillId="2" borderId="0" xfId="216" applyNumberFormat="1" applyFill="1" applyProtection="1">
      <alignment vertical="center"/>
    </xf>
    <xf numFmtId="0" fontId="0" fillId="0" borderId="0" xfId="0" applyAlignment="1" applyProtection="1"/>
    <xf numFmtId="0" fontId="52" fillId="2" borderId="0" xfId="216" applyFont="1" applyFill="1" applyProtection="1">
      <alignment vertical="center"/>
    </xf>
    <xf numFmtId="0" fontId="17" fillId="0" borderId="0" xfId="216" applyFont="1" applyFill="1" applyAlignment="1" applyProtection="1">
      <alignment horizontal="left" vertical="center"/>
    </xf>
    <xf numFmtId="0" fontId="49" fillId="0" borderId="0" xfId="216" applyFont="1" applyFill="1" applyProtection="1">
      <alignment vertical="center"/>
    </xf>
    <xf numFmtId="0" fontId="20" fillId="0" borderId="1" xfId="216" applyFont="1" applyFill="1" applyBorder="1" applyAlignment="1" applyProtection="1">
      <alignment horizontal="center" vertical="center" wrapText="1"/>
    </xf>
    <xf numFmtId="0" fontId="17" fillId="0" borderId="8" xfId="216" applyFont="1" applyFill="1" applyBorder="1" applyAlignment="1" applyProtection="1">
      <alignment horizontal="left" vertical="top" wrapText="1"/>
    </xf>
    <xf numFmtId="0" fontId="17" fillId="0" borderId="1" xfId="216" applyNumberFormat="1" applyFont="1" applyFill="1" applyBorder="1" applyAlignment="1" applyProtection="1">
      <alignment vertical="center" wrapText="1"/>
    </xf>
    <xf numFmtId="0" fontId="20" fillId="0" borderId="8" xfId="216" applyFont="1" applyFill="1" applyBorder="1" applyAlignment="1" applyProtection="1">
      <alignment horizontal="distributed" vertical="center"/>
    </xf>
    <xf numFmtId="0" fontId="17" fillId="0" borderId="8" xfId="161" applyFont="1" applyFill="1" applyBorder="1" applyAlignment="1" applyProtection="1">
      <alignment horizontal="left" vertical="center"/>
    </xf>
    <xf numFmtId="0" fontId="50" fillId="0" borderId="8" xfId="216" applyFont="1" applyFill="1" applyBorder="1" applyAlignment="1" applyProtection="1">
      <alignment horizontal="distributed" vertical="center"/>
    </xf>
    <xf numFmtId="0" fontId="20" fillId="0" borderId="1" xfId="216" applyNumberFormat="1" applyFont="1" applyFill="1" applyBorder="1" applyAlignment="1" applyProtection="1">
      <alignment horizontal="distributed" vertical="center"/>
    </xf>
    <xf numFmtId="3" fontId="21" fillId="2" borderId="0" xfId="216" applyNumberFormat="1" applyFill="1" applyProtection="1">
      <alignment vertical="center"/>
    </xf>
    <xf numFmtId="0" fontId="17" fillId="0" borderId="8" xfId="216" applyFont="1" applyFill="1" applyBorder="1" applyAlignment="1" applyProtection="1" quotePrefix="1">
      <alignment horizontal="left" vertical="center"/>
    </xf>
    <xf numFmtId="0" fontId="17" fillId="2" borderId="8" xfId="216" applyFont="1" applyFill="1" applyBorder="1" applyAlignment="1" quotePrefix="1">
      <alignment horizontal="left" vertical="center"/>
    </xf>
  </cellXfs>
  <cellStyles count="230">
    <cellStyle name="常规" xfId="0" builtinId="0"/>
    <cellStyle name="货币[0]" xfId="1" builtinId="7"/>
    <cellStyle name="货币" xfId="2" builtinId="4"/>
    <cellStyle name="_ET_STYLE_NoName_00__Book1_1 2 2 2" xfId="3"/>
    <cellStyle name="部门 4" xfId="4"/>
    <cellStyle name="输入" xfId="5" builtinId="20"/>
    <cellStyle name="强调文字颜色 2 3 2" xfId="6"/>
    <cellStyle name="汇总 6" xfId="7"/>
    <cellStyle name="Accent5 9" xfId="8"/>
    <cellStyle name="20% - 强调文字颜色 3" xfId="9" builtinId="38"/>
    <cellStyle name="链接单元格 5" xfId="10"/>
    <cellStyle name="Accent1 5" xfId="11"/>
    <cellStyle name="args.style" xfId="12"/>
    <cellStyle name="好 3 2 2" xfId="13"/>
    <cellStyle name="千位分隔[0]" xfId="14" builtinId="6"/>
    <cellStyle name="Accent2 - 40%" xfId="15"/>
    <cellStyle name="Accent2 - 20% 2" xfId="16"/>
    <cellStyle name="适中 5 2" xfId="17"/>
    <cellStyle name="40% - 强调文字颜色 3" xfId="18" builtinId="39"/>
    <cellStyle name="差" xfId="19" builtinId="27"/>
    <cellStyle name="千位分隔" xfId="20" builtinId="3"/>
    <cellStyle name="60% - 强调文字颜色 6 3 2" xfId="21"/>
    <cellStyle name="日期" xfId="22"/>
    <cellStyle name="Accent2 - 60%" xfId="23"/>
    <cellStyle name="超链接" xfId="24" builtinId="8"/>
    <cellStyle name="Input [yellow] 4" xfId="25"/>
    <cellStyle name="好_0605石屏县 2 2" xfId="26"/>
    <cellStyle name="60% - 强调文字颜色 3" xfId="27" builtinId="40"/>
    <cellStyle name="Accent6 4" xfId="28"/>
    <cellStyle name="百分比" xfId="29" builtinId="5"/>
    <cellStyle name="好_2007年地州资金往来对账表 3" xfId="30"/>
    <cellStyle name="60% - 强调文字颜色 4 2 2 2" xfId="31"/>
    <cellStyle name="差_Book1 2" xfId="32"/>
    <cellStyle name="已访问的超链接" xfId="33" builtinId="9"/>
    <cellStyle name="_ET_STYLE_NoName_00__Sheet3" xfId="34"/>
    <cellStyle name="60% - 强调文字颜色 2 3" xfId="35"/>
    <cellStyle name="注释" xfId="36" builtinId="10"/>
    <cellStyle name="Accent5 - 60% 2 2" xfId="37"/>
    <cellStyle name="60% - 强调文字颜色 2" xfId="38" builtinId="36"/>
    <cellStyle name="解释性文本 2 2" xfId="39"/>
    <cellStyle name="标题 4" xfId="40" builtinId="19"/>
    <cellStyle name="警告文本" xfId="41" builtinId="11"/>
    <cellStyle name="60% - 强调文字颜色 2 2 2" xfId="42"/>
    <cellStyle name="标题" xfId="43" builtinId="15"/>
    <cellStyle name="标题 1 5 2" xfId="44"/>
    <cellStyle name="解释性文本" xfId="45" builtinId="53"/>
    <cellStyle name="标题 1" xfId="46" builtinId="16"/>
    <cellStyle name="差 7" xfId="47"/>
    <cellStyle name="标题 2" xfId="48" builtinId="17"/>
    <cellStyle name="60% - 强调文字颜色 1" xfId="49" builtinId="32"/>
    <cellStyle name="标题 3" xfId="50" builtinId="18"/>
    <cellStyle name="60% - 强调文字颜色 4" xfId="51" builtinId="44"/>
    <cellStyle name="输出" xfId="52" builtinId="21"/>
    <cellStyle name="计算" xfId="53" builtinId="22"/>
    <cellStyle name="40% - 强调文字颜色 4 2" xfId="54"/>
    <cellStyle name="检查单元格" xfId="55" builtinId="23"/>
    <cellStyle name="20% - 强调文字颜色 6" xfId="56" builtinId="50"/>
    <cellStyle name="标题 4 5 3" xfId="57"/>
    <cellStyle name="强调文字颜色 2" xfId="58" builtinId="33"/>
    <cellStyle name="PSHeading 4" xfId="59"/>
    <cellStyle name="链接单元格" xfId="60" builtinId="24"/>
    <cellStyle name="差_0605石屏" xfId="61"/>
    <cellStyle name="汇总" xfId="62" builtinId="25"/>
    <cellStyle name="好" xfId="63" builtinId="26"/>
    <cellStyle name="输出 3 3" xfId="64"/>
    <cellStyle name="20% - 强调文字颜色 3 3" xfId="65"/>
    <cellStyle name="适中" xfId="66" builtinId="28"/>
    <cellStyle name="20% - 强调文字颜色 5" xfId="67" builtinId="46"/>
    <cellStyle name="强调文字颜色 1" xfId="68" builtinId="29"/>
    <cellStyle name="常规 428" xfId="69"/>
    <cellStyle name="编号 3 2" xfId="70"/>
    <cellStyle name="20% - 强调文字颜色 1" xfId="71" builtinId="30"/>
    <cellStyle name="标题 5 4" xfId="72"/>
    <cellStyle name="40% - 强调文字颜色 1" xfId="73" builtinId="31"/>
    <cellStyle name="20% - 强调文字颜色 2" xfId="74" builtinId="34"/>
    <cellStyle name="40% - 强调文字颜色 2" xfId="75" builtinId="35"/>
    <cellStyle name="检查单元格 3 4" xfId="76"/>
    <cellStyle name="强调文字颜色 3" xfId="77" builtinId="37"/>
    <cellStyle name="PSChar" xfId="78"/>
    <cellStyle name="强调文字颜色 4" xfId="79" builtinId="41"/>
    <cellStyle name="20% - 强调文字颜色 4" xfId="80" builtinId="42"/>
    <cellStyle name="40% - 强调文字颜色 4" xfId="81" builtinId="43"/>
    <cellStyle name="强调文字颜色 5" xfId="82" builtinId="45"/>
    <cellStyle name="60% - 强调文字颜色 5 2 2 2" xfId="83"/>
    <cellStyle name="常规_exceltmp1 2" xfId="84"/>
    <cellStyle name="计算 4" xfId="85"/>
    <cellStyle name="40% - 强调文字颜色 5" xfId="86" builtinId="47"/>
    <cellStyle name="60% - 强调文字颜色 5" xfId="87" builtinId="48"/>
    <cellStyle name="强调文字颜色 6" xfId="88" builtinId="49"/>
    <cellStyle name="_弱电系统设备配置报价清单" xfId="89"/>
    <cellStyle name="40% - 强调文字颜色 6" xfId="90" builtinId="51"/>
    <cellStyle name="60% - 强调文字颜色 6" xfId="91" builtinId="52"/>
    <cellStyle name="超级链接 2 2" xfId="92"/>
    <cellStyle name="_Book1_3 2" xfId="93"/>
    <cellStyle name="差_2008年地州对账表(国库资金） 3" xfId="94"/>
    <cellStyle name="Percent [2]" xfId="95"/>
    <cellStyle name="标题 2 2 2 2" xfId="96"/>
    <cellStyle name="Accent1 - 20%" xfId="97"/>
    <cellStyle name="强调文字颜色 2 2 2" xfId="98"/>
    <cellStyle name="常规 10 2_报预算局：2016年云南省及省本级1-7月社保基金预算执行情况表（0823）" xfId="99"/>
    <cellStyle name="警告文本 4 2" xfId="100"/>
    <cellStyle name="20% - 强调文字颜色 1 3" xfId="101"/>
    <cellStyle name="20% - 强调文字颜色 2 2" xfId="102"/>
    <cellStyle name="60% - 强调文字颜色 3 2 2 2" xfId="103"/>
    <cellStyle name="20% - 强调文字颜色 3 2" xfId="104"/>
    <cellStyle name="Mon閠aire_!!!GO" xfId="105"/>
    <cellStyle name="20% - 强调文字颜色 4 2" xfId="106"/>
    <cellStyle name="常规 4" xfId="107"/>
    <cellStyle name="Accent6 - 60% 2 2" xfId="108"/>
    <cellStyle name="20% - 强调文字颜色 4 3" xfId="109"/>
    <cellStyle name="20% - 强调文字颜色 5 2" xfId="110"/>
    <cellStyle name="20% - 强调文字颜色 6 3" xfId="111"/>
    <cellStyle name="40% - 强调文字颜色 1 2" xfId="112"/>
    <cellStyle name="常规 9 2" xfId="113"/>
    <cellStyle name="40% - 强调文字颜色 2 3" xfId="114"/>
    <cellStyle name="常规_2007年云南省向人大报送政府收支预算表格式编制过程表 2 2" xfId="115"/>
    <cellStyle name="40% - 强调文字颜色 3 3" xfId="116"/>
    <cellStyle name="40% - 强调文字颜色 5 2" xfId="117"/>
    <cellStyle name="60% - 强调文字颜色 4 3" xfId="118"/>
    <cellStyle name="Accent2 5" xfId="119"/>
    <cellStyle name="40% - 强调文字颜色 6 3" xfId="120"/>
    <cellStyle name="60% - 强调文字颜色 1 2" xfId="121"/>
    <cellStyle name="标题 3 2 4" xfId="122"/>
    <cellStyle name="商品名称 2 2" xfId="123"/>
    <cellStyle name="60% - 强调文字颜色 1 3" xfId="124"/>
    <cellStyle name="常规 5" xfId="125"/>
    <cellStyle name="注释 2" xfId="126"/>
    <cellStyle name="60% - 强调文字颜色 3 3" xfId="127"/>
    <cellStyle name="常规 20" xfId="128"/>
    <cellStyle name="常规_exceltmp1" xfId="129"/>
    <cellStyle name="60% - 强调文字颜色 5 3" xfId="130"/>
    <cellStyle name="RowLevel_0" xfId="131"/>
    <cellStyle name="Header2" xfId="132"/>
    <cellStyle name="强调文字颜色 5 2 3" xfId="133"/>
    <cellStyle name="6mal" xfId="134"/>
    <cellStyle name="Accent5 - 20%" xfId="135"/>
    <cellStyle name="Date 3" xfId="136"/>
    <cellStyle name="sstot" xfId="137"/>
    <cellStyle name="Header1 2" xfId="138"/>
    <cellStyle name="强调文字颜色 3 2" xfId="139"/>
    <cellStyle name="输入 2 4" xfId="140"/>
    <cellStyle name="Milliers_!!!GO" xfId="141"/>
    <cellStyle name="Accent3 - 40%" xfId="142"/>
    <cellStyle name="好_0502通海县" xfId="143"/>
    <cellStyle name="Mon閠aire [0]_!!!GO" xfId="144"/>
    <cellStyle name="常规 15 2 2" xfId="145"/>
    <cellStyle name="Accent4 - 60%" xfId="146"/>
    <cellStyle name="捠壿 [0.00]_Region Orders (2)" xfId="147"/>
    <cellStyle name="comma zerodec" xfId="148"/>
    <cellStyle name="Moneda_96 Risk" xfId="149"/>
    <cellStyle name="强调 2 2" xfId="150"/>
    <cellStyle name="常规 3 3" xfId="151"/>
    <cellStyle name="Accent6 - 40%" xfId="152"/>
    <cellStyle name="PSSpacer" xfId="153"/>
    <cellStyle name="New Times Roman" xfId="154"/>
    <cellStyle name="借出原因" xfId="155"/>
    <cellStyle name="标题 1 2 2" xfId="156"/>
    <cellStyle name="Category" xfId="157"/>
    <cellStyle name="Comma [0]_!!!GO" xfId="158"/>
    <cellStyle name="汇总 2" xfId="159"/>
    <cellStyle name="ColLevel_0" xfId="160"/>
    <cellStyle name="常规_2007年云南省向人大报送政府收支预算表格式编制过程表" xfId="161"/>
    <cellStyle name="Comma_!!!GO" xfId="162"/>
    <cellStyle name="Currency_!!!GO" xfId="163"/>
    <cellStyle name="分级显示列_1_Book1" xfId="164"/>
    <cellStyle name="Currency1" xfId="165"/>
    <cellStyle name="常规 2 2 11 2" xfId="166"/>
    <cellStyle name="Dollar (zero dec)" xfId="167"/>
    <cellStyle name="差_0502通海县 3" xfId="168"/>
    <cellStyle name="Grey" xfId="169"/>
    <cellStyle name="标题 2 2" xfId="170"/>
    <cellStyle name="Input Cells" xfId="171"/>
    <cellStyle name="强调文字颜色 3 3" xfId="172"/>
    <cellStyle name="Linked Cells" xfId="173"/>
    <cellStyle name="Millares [0]_96 Risk" xfId="174"/>
    <cellStyle name="Millares_96 Risk" xfId="175"/>
    <cellStyle name="Moneda [0]_96 Risk" xfId="176"/>
    <cellStyle name="常规 19" xfId="177"/>
    <cellStyle name="Month" xfId="178"/>
    <cellStyle name="数量 3" xfId="179"/>
    <cellStyle name="no dec" xfId="180"/>
    <cellStyle name="Normal" xfId="181"/>
    <cellStyle name="Normal - Style1" xfId="182"/>
    <cellStyle name="per.style" xfId="183"/>
    <cellStyle name="常规 2 4" xfId="184"/>
    <cellStyle name="PSInt" xfId="185"/>
    <cellStyle name="Pourcentage_pldt" xfId="186"/>
    <cellStyle name="标题 5" xfId="187"/>
    <cellStyle name="强调文字颜色 4 2" xfId="188"/>
    <cellStyle name="PSDate" xfId="189"/>
    <cellStyle name="常规 16" xfId="190"/>
    <cellStyle name="PSDec" xfId="191"/>
    <cellStyle name="常规 10" xfId="192"/>
    <cellStyle name="常规 16 2" xfId="193"/>
    <cellStyle name="常规 2 4 2" xfId="194"/>
    <cellStyle name="Standard_AREAS" xfId="195"/>
    <cellStyle name="标题 4 2" xfId="196"/>
    <cellStyle name="常规 15 2" xfId="197"/>
    <cellStyle name="常规 2 2 6" xfId="198"/>
    <cellStyle name="标题 3 2" xfId="199"/>
    <cellStyle name="捠壿_Region Orders (2)" xfId="200"/>
    <cellStyle name="标题1 4" xfId="201"/>
    <cellStyle name="后继超级链接 3" xfId="202"/>
    <cellStyle name="常规 5 42" xfId="203"/>
    <cellStyle name="常规 19 2" xfId="204"/>
    <cellStyle name="表标题" xfId="205"/>
    <cellStyle name="强调 3" xfId="206"/>
    <cellStyle name="常规 2 2" xfId="207"/>
    <cellStyle name="常规 2 2 2" xfId="208"/>
    <cellStyle name="常规 28" xfId="209"/>
    <cellStyle name="昗弨_Pacific Region P&amp;L" xfId="210"/>
    <cellStyle name="常规 11 3" xfId="211"/>
    <cellStyle name="分级显示行_1_Book1" xfId="212"/>
    <cellStyle name="强调 1" xfId="213"/>
    <cellStyle name="常规 19 2 2" xfId="214"/>
    <cellStyle name="千位分隔 2" xfId="215"/>
    <cellStyle name="常规_2007年云南省向人大报送政府收支预算表格式编制过程表 2" xfId="216"/>
    <cellStyle name="常规 3 7" xfId="217"/>
    <cellStyle name="常规 444" xfId="218"/>
    <cellStyle name="常规 452" xfId="219"/>
    <cellStyle name="常规 8" xfId="220"/>
    <cellStyle name="常规_2007年云南省向人大报送政府收支预算表格式编制过程表 2 2 2" xfId="221"/>
    <cellStyle name="超链接 2" xfId="222"/>
    <cellStyle name="超链接 2 2" xfId="223"/>
    <cellStyle name="千分位_97-917" xfId="224"/>
    <cellStyle name="千分位[0]_laroux" xfId="225"/>
    <cellStyle name="千位[0]_ 方正PC" xfId="226"/>
    <cellStyle name="强调文字颜色 1 3" xfId="227"/>
    <cellStyle name="强调文字颜色 6 3" xfId="228"/>
    <cellStyle name="未定义" xfId="229"/>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externalLink" Target="externalLinks/externalLink2.xml"/><Relationship Id="rId33" Type="http://schemas.openxmlformats.org/officeDocument/2006/relationships/externalLink" Target="externalLinks/externalLink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 val="下拉选项"/>
      <sheetName val="Sheet2"/>
      <sheetName val="mmm"/>
      <sheetName val="基础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3"/>
  <sheetViews>
    <sheetView showGridLines="0" showZeros="0" view="pageBreakPreview" zoomScaleNormal="90" topLeftCell="B1" workbookViewId="0">
      <pane ySplit="4" topLeftCell="A29" activePane="bottomLeft" state="frozen"/>
      <selection/>
      <selection pane="bottomLeft" activeCell="I38" sqref="I38"/>
    </sheetView>
  </sheetViews>
  <sheetFormatPr defaultColWidth="9" defaultRowHeight="14.25" outlineLevelCol="4"/>
  <cols>
    <col min="1" max="1" width="17.6333333333333" style="280" customWidth="1"/>
    <col min="2" max="2" width="50.7583333333333" style="280" customWidth="1"/>
    <col min="3" max="4" width="20.6333333333333" style="280" customWidth="1"/>
    <col min="5" max="5" width="20.6333333333333" style="476" customWidth="1"/>
    <col min="6" max="16384" width="9" style="477"/>
  </cols>
  <sheetData>
    <row r="1" ht="22.5" spans="2:2">
      <c r="B1" s="478" t="s">
        <v>0</v>
      </c>
    </row>
    <row r="2" ht="45" customHeight="1" spans="1:5">
      <c r="A2" s="283"/>
      <c r="B2" s="283" t="s">
        <v>1</v>
      </c>
      <c r="C2" s="283"/>
      <c r="D2" s="283"/>
      <c r="E2" s="283"/>
    </row>
    <row r="3" ht="18.95" customHeight="1" spans="1:5">
      <c r="A3" s="282"/>
      <c r="B3" s="479"/>
      <c r="C3" s="480"/>
      <c r="D3" s="282"/>
      <c r="E3" s="286" t="s">
        <v>2</v>
      </c>
    </row>
    <row r="4" s="473" customFormat="1" ht="45" customHeight="1" spans="1:5">
      <c r="A4" s="287" t="s">
        <v>3</v>
      </c>
      <c r="B4" s="481" t="s">
        <v>4</v>
      </c>
      <c r="C4" s="289" t="s">
        <v>5</v>
      </c>
      <c r="D4" s="289" t="s">
        <v>6</v>
      </c>
      <c r="E4" s="481" t="s">
        <v>7</v>
      </c>
    </row>
    <row r="5" ht="37.5" customHeight="1" spans="1:5">
      <c r="A5" s="448" t="s">
        <v>8</v>
      </c>
      <c r="B5" s="449" t="s">
        <v>9</v>
      </c>
      <c r="C5" s="334">
        <f>SUM(C6:C19)</f>
        <v>44876</v>
      </c>
      <c r="D5" s="334">
        <f>SUM(D6:D19)</f>
        <v>52000</v>
      </c>
      <c r="E5" s="330">
        <f>D5/C5-1</f>
        <v>0.159</v>
      </c>
    </row>
    <row r="6" ht="37.5" customHeight="1" spans="1:5">
      <c r="A6" s="355" t="s">
        <v>10</v>
      </c>
      <c r="B6" s="312" t="s">
        <v>11</v>
      </c>
      <c r="C6" s="338">
        <v>20552</v>
      </c>
      <c r="D6" s="338">
        <v>23750</v>
      </c>
      <c r="E6" s="330">
        <f>D6/C6-1</f>
        <v>0.156</v>
      </c>
    </row>
    <row r="7" ht="37.5" customHeight="1" spans="1:5">
      <c r="A7" s="355" t="s">
        <v>12</v>
      </c>
      <c r="B7" s="312" t="s">
        <v>13</v>
      </c>
      <c r="C7" s="338">
        <v>1367</v>
      </c>
      <c r="D7" s="338">
        <v>1440</v>
      </c>
      <c r="E7" s="330">
        <f>D7/C7-1</f>
        <v>0.053</v>
      </c>
    </row>
    <row r="8" ht="37.5" customHeight="1" spans="1:5">
      <c r="A8" s="355" t="s">
        <v>14</v>
      </c>
      <c r="B8" s="312" t="s">
        <v>15</v>
      </c>
      <c r="C8" s="338">
        <v>733</v>
      </c>
      <c r="D8" s="338">
        <v>752</v>
      </c>
      <c r="E8" s="330">
        <f>D8/C8-1</f>
        <v>0.026</v>
      </c>
    </row>
    <row r="9" ht="37.5" customHeight="1" spans="1:5">
      <c r="A9" s="355" t="s">
        <v>16</v>
      </c>
      <c r="B9" s="312" t="s">
        <v>17</v>
      </c>
      <c r="C9" s="338">
        <v>985</v>
      </c>
      <c r="D9" s="338">
        <v>4000</v>
      </c>
      <c r="E9" s="330">
        <f>D9/C9-1</f>
        <v>3.061</v>
      </c>
    </row>
    <row r="10" ht="37.5" customHeight="1" spans="1:5">
      <c r="A10" s="355" t="s">
        <v>18</v>
      </c>
      <c r="B10" s="312" t="s">
        <v>19</v>
      </c>
      <c r="C10" s="338">
        <v>1808</v>
      </c>
      <c r="D10" s="338">
        <v>2040</v>
      </c>
      <c r="E10" s="330">
        <f t="shared" ref="E6:E20" si="0">D9/C9-1</f>
        <v>3.061</v>
      </c>
    </row>
    <row r="11" ht="37.5" customHeight="1" spans="1:5">
      <c r="A11" s="355" t="s">
        <v>20</v>
      </c>
      <c r="B11" s="312" t="s">
        <v>21</v>
      </c>
      <c r="C11" s="338">
        <v>975</v>
      </c>
      <c r="D11" s="338">
        <v>930</v>
      </c>
      <c r="E11" s="330">
        <f t="shared" si="0"/>
        <v>0.128</v>
      </c>
    </row>
    <row r="12" ht="37.5" customHeight="1" spans="1:5">
      <c r="A12" s="355" t="s">
        <v>22</v>
      </c>
      <c r="B12" s="312" t="s">
        <v>23</v>
      </c>
      <c r="C12" s="338">
        <v>542</v>
      </c>
      <c r="D12" s="338">
        <v>520</v>
      </c>
      <c r="E12" s="330">
        <f t="shared" si="0"/>
        <v>-0.046</v>
      </c>
    </row>
    <row r="13" ht="37.5" customHeight="1" spans="1:5">
      <c r="A13" s="355" t="s">
        <v>24</v>
      </c>
      <c r="B13" s="312" t="s">
        <v>25</v>
      </c>
      <c r="C13" s="338">
        <v>2164</v>
      </c>
      <c r="D13" s="338">
        <v>2100</v>
      </c>
      <c r="E13" s="330">
        <f t="shared" si="0"/>
        <v>-0.041</v>
      </c>
    </row>
    <row r="14" ht="37.5" customHeight="1" spans="1:5">
      <c r="A14" s="355" t="s">
        <v>26</v>
      </c>
      <c r="B14" s="312" t="s">
        <v>27</v>
      </c>
      <c r="C14" s="338">
        <v>1154</v>
      </c>
      <c r="D14" s="338">
        <v>2000</v>
      </c>
      <c r="E14" s="330">
        <f t="shared" si="0"/>
        <v>-0.03</v>
      </c>
    </row>
    <row r="15" ht="37.5" customHeight="1" spans="1:5">
      <c r="A15" s="355" t="s">
        <v>28</v>
      </c>
      <c r="B15" s="312" t="s">
        <v>29</v>
      </c>
      <c r="C15" s="338">
        <v>933</v>
      </c>
      <c r="D15" s="338">
        <v>590</v>
      </c>
      <c r="E15" s="330">
        <f t="shared" si="0"/>
        <v>0.733</v>
      </c>
    </row>
    <row r="16" ht="37.5" customHeight="1" spans="1:5">
      <c r="A16" s="355" t="s">
        <v>30</v>
      </c>
      <c r="B16" s="312" t="s">
        <v>31</v>
      </c>
      <c r="C16" s="338">
        <v>1934</v>
      </c>
      <c r="D16" s="338">
        <v>1820</v>
      </c>
      <c r="E16" s="330">
        <f t="shared" si="0"/>
        <v>-0.368</v>
      </c>
    </row>
    <row r="17" ht="37.5" customHeight="1" spans="1:5">
      <c r="A17" s="355" t="s">
        <v>32</v>
      </c>
      <c r="B17" s="312" t="s">
        <v>33</v>
      </c>
      <c r="C17" s="338">
        <v>1851</v>
      </c>
      <c r="D17" s="338">
        <v>1838</v>
      </c>
      <c r="E17" s="330">
        <f t="shared" si="0"/>
        <v>-0.059</v>
      </c>
    </row>
    <row r="18" ht="37.5" customHeight="1" spans="1:5">
      <c r="A18" s="355" t="s">
        <v>34</v>
      </c>
      <c r="B18" s="312" t="s">
        <v>35</v>
      </c>
      <c r="C18" s="338">
        <v>9659</v>
      </c>
      <c r="D18" s="338">
        <v>10000</v>
      </c>
      <c r="E18" s="330">
        <f t="shared" si="0"/>
        <v>-0.007</v>
      </c>
    </row>
    <row r="19" ht="37.5" customHeight="1" spans="1:5">
      <c r="A19" s="355" t="s">
        <v>36</v>
      </c>
      <c r="B19" s="312" t="s">
        <v>37</v>
      </c>
      <c r="C19" s="338">
        <v>219</v>
      </c>
      <c r="D19" s="338">
        <v>220</v>
      </c>
      <c r="E19" s="330">
        <f t="shared" si="0"/>
        <v>0.035</v>
      </c>
    </row>
    <row r="20" ht="37.5" customHeight="1" spans="1:5">
      <c r="A20" s="489" t="s">
        <v>38</v>
      </c>
      <c r="B20" s="312" t="s">
        <v>39</v>
      </c>
      <c r="C20" s="338">
        <v>0</v>
      </c>
      <c r="D20" s="338">
        <v>0</v>
      </c>
      <c r="E20" s="330"/>
    </row>
    <row r="21" ht="37.5" customHeight="1" spans="1:5">
      <c r="A21" s="353" t="s">
        <v>40</v>
      </c>
      <c r="B21" s="449" t="s">
        <v>41</v>
      </c>
      <c r="C21" s="334">
        <f>SUM(C22:C29)</f>
        <v>38694</v>
      </c>
      <c r="D21" s="334">
        <f>SUM(D22:D29)</f>
        <v>38000</v>
      </c>
      <c r="E21" s="330">
        <f t="shared" ref="E21:E40" si="1">D21/C21-1</f>
        <v>-0.018</v>
      </c>
    </row>
    <row r="22" ht="37.5" customHeight="1" spans="1:5">
      <c r="A22" s="482" t="s">
        <v>42</v>
      </c>
      <c r="B22" s="312" t="s">
        <v>43</v>
      </c>
      <c r="C22" s="338">
        <v>3337</v>
      </c>
      <c r="D22" s="338">
        <v>3300</v>
      </c>
      <c r="E22" s="330">
        <f t="shared" si="1"/>
        <v>-0.011</v>
      </c>
    </row>
    <row r="23" ht="37.5" customHeight="1" spans="1:5">
      <c r="A23" s="355" t="s">
        <v>44</v>
      </c>
      <c r="B23" s="483" t="s">
        <v>45</v>
      </c>
      <c r="C23" s="338">
        <v>3859</v>
      </c>
      <c r="D23" s="338">
        <v>3800</v>
      </c>
      <c r="E23" s="330">
        <f t="shared" si="1"/>
        <v>-0.015</v>
      </c>
    </row>
    <row r="24" ht="37.5" customHeight="1" spans="1:5">
      <c r="A24" s="355" t="s">
        <v>46</v>
      </c>
      <c r="B24" s="312" t="s">
        <v>47</v>
      </c>
      <c r="C24" s="338">
        <v>7033</v>
      </c>
      <c r="D24" s="338">
        <v>6900</v>
      </c>
      <c r="E24" s="330">
        <f t="shared" si="1"/>
        <v>-0.019</v>
      </c>
    </row>
    <row r="25" ht="37.5" customHeight="1" spans="1:5">
      <c r="A25" s="355" t="s">
        <v>48</v>
      </c>
      <c r="B25" s="312" t="s">
        <v>49</v>
      </c>
      <c r="C25" s="338">
        <v>0</v>
      </c>
      <c r="D25" s="338">
        <v>0</v>
      </c>
      <c r="E25" s="330"/>
    </row>
    <row r="26" ht="37.5" customHeight="1" spans="1:5">
      <c r="A26" s="355" t="s">
        <v>50</v>
      </c>
      <c r="B26" s="312" t="s">
        <v>51</v>
      </c>
      <c r="C26" s="338">
        <v>23881</v>
      </c>
      <c r="D26" s="338">
        <v>23500</v>
      </c>
      <c r="E26" s="330">
        <f t="shared" si="1"/>
        <v>-0.016</v>
      </c>
    </row>
    <row r="27" ht="37.5" customHeight="1" spans="1:5">
      <c r="A27" s="355" t="s">
        <v>52</v>
      </c>
      <c r="B27" s="312" t="s">
        <v>53</v>
      </c>
      <c r="C27" s="338">
        <v>0</v>
      </c>
      <c r="D27" s="338">
        <v>0</v>
      </c>
      <c r="E27" s="330"/>
    </row>
    <row r="28" ht="37.5" customHeight="1" spans="1:5">
      <c r="A28" s="355" t="s">
        <v>54</v>
      </c>
      <c r="B28" s="312" t="s">
        <v>55</v>
      </c>
      <c r="C28" s="338">
        <v>319</v>
      </c>
      <c r="D28" s="338">
        <v>300</v>
      </c>
      <c r="E28" s="330">
        <f t="shared" si="1"/>
        <v>-0.06</v>
      </c>
    </row>
    <row r="29" ht="37.5" customHeight="1" spans="1:5">
      <c r="A29" s="355" t="s">
        <v>56</v>
      </c>
      <c r="B29" s="312" t="s">
        <v>57</v>
      </c>
      <c r="C29" s="338">
        <v>265</v>
      </c>
      <c r="D29" s="338">
        <v>200</v>
      </c>
      <c r="E29" s="330">
        <f t="shared" si="1"/>
        <v>-0.245</v>
      </c>
    </row>
    <row r="30" ht="37.5" customHeight="1" spans="1:5">
      <c r="A30" s="355"/>
      <c r="B30" s="312"/>
      <c r="C30" s="334"/>
      <c r="D30" s="334"/>
      <c r="E30" s="330"/>
    </row>
    <row r="31" s="474" customFormat="1" ht="37.5" customHeight="1" spans="1:5">
      <c r="A31" s="484"/>
      <c r="B31" s="447" t="s">
        <v>58</v>
      </c>
      <c r="C31" s="334">
        <f>C5+C21</f>
        <v>83570</v>
      </c>
      <c r="D31" s="334">
        <f>D5+D21</f>
        <v>90000</v>
      </c>
      <c r="E31" s="330">
        <f t="shared" si="1"/>
        <v>0.077</v>
      </c>
    </row>
    <row r="32" ht="37.5" customHeight="1" spans="1:5">
      <c r="A32" s="353">
        <v>105</v>
      </c>
      <c r="B32" s="311" t="s">
        <v>59</v>
      </c>
      <c r="C32" s="334">
        <v>10350</v>
      </c>
      <c r="D32" s="334">
        <v>7100</v>
      </c>
      <c r="E32" s="330">
        <f t="shared" si="1"/>
        <v>-0.314</v>
      </c>
    </row>
    <row r="33" ht="37.5" customHeight="1" spans="1:5">
      <c r="A33" s="448">
        <v>110</v>
      </c>
      <c r="B33" s="449" t="s">
        <v>60</v>
      </c>
      <c r="C33" s="334">
        <f>SUM(C34:C39)</f>
        <v>347345</v>
      </c>
      <c r="D33" s="334">
        <f>SUM(D34:D39)</f>
        <v>441268</v>
      </c>
      <c r="E33" s="330">
        <f t="shared" si="1"/>
        <v>0.27</v>
      </c>
    </row>
    <row r="34" ht="37.5" customHeight="1" spans="1:5">
      <c r="A34" s="355">
        <v>11001</v>
      </c>
      <c r="B34" s="312" t="s">
        <v>61</v>
      </c>
      <c r="C34" s="338">
        <v>10020</v>
      </c>
      <c r="D34" s="338">
        <v>10020</v>
      </c>
      <c r="E34" s="330">
        <f t="shared" si="1"/>
        <v>0</v>
      </c>
    </row>
    <row r="35" ht="37.5" customHeight="1" spans="1:5">
      <c r="A35" s="355"/>
      <c r="B35" s="312" t="s">
        <v>62</v>
      </c>
      <c r="C35" s="338">
        <v>257137</v>
      </c>
      <c r="D35" s="338">
        <v>294907</v>
      </c>
      <c r="E35" s="330">
        <f t="shared" si="1"/>
        <v>0.147</v>
      </c>
    </row>
    <row r="36" ht="37.5" customHeight="1" spans="1:5">
      <c r="A36" s="355">
        <v>11008</v>
      </c>
      <c r="B36" s="312" t="s">
        <v>63</v>
      </c>
      <c r="C36" s="338">
        <v>51155</v>
      </c>
      <c r="D36" s="338">
        <v>75823</v>
      </c>
      <c r="E36" s="330">
        <f t="shared" si="1"/>
        <v>0.482</v>
      </c>
    </row>
    <row r="37" ht="37.5" customHeight="1" spans="1:5">
      <c r="A37" s="355">
        <v>11009</v>
      </c>
      <c r="B37" s="312" t="s">
        <v>64</v>
      </c>
      <c r="C37" s="338">
        <v>28094</v>
      </c>
      <c r="D37" s="338">
        <v>60518</v>
      </c>
      <c r="E37" s="330">
        <f t="shared" si="1"/>
        <v>1.154</v>
      </c>
    </row>
    <row r="38" s="475" customFormat="1" ht="37.5" customHeight="1" spans="1:5">
      <c r="A38" s="485">
        <v>11013</v>
      </c>
      <c r="B38" s="316" t="s">
        <v>65</v>
      </c>
      <c r="C38" s="338"/>
      <c r="D38" s="338"/>
      <c r="E38" s="330"/>
    </row>
    <row r="39" s="475" customFormat="1" ht="37.5" customHeight="1" spans="1:5">
      <c r="A39" s="485">
        <v>11015</v>
      </c>
      <c r="B39" s="316" t="s">
        <v>66</v>
      </c>
      <c r="C39" s="338">
        <v>939</v>
      </c>
      <c r="D39" s="338"/>
      <c r="E39" s="330">
        <f t="shared" si="1"/>
        <v>-1</v>
      </c>
    </row>
    <row r="40" ht="37.5" customHeight="1" spans="1:5">
      <c r="A40" s="486"/>
      <c r="B40" s="487" t="s">
        <v>67</v>
      </c>
      <c r="C40" s="334">
        <f>C31+C32+C33</f>
        <v>441265</v>
      </c>
      <c r="D40" s="334">
        <f>D31+D32+D33</f>
        <v>538368</v>
      </c>
      <c r="E40" s="330">
        <f t="shared" si="1"/>
        <v>0.22</v>
      </c>
    </row>
    <row r="41" spans="3:4">
      <c r="C41" s="488"/>
      <c r="D41" s="488"/>
    </row>
    <row r="42" spans="4:4">
      <c r="D42" s="488"/>
    </row>
    <row r="43" spans="3:4">
      <c r="C43" s="488"/>
      <c r="D43" s="488"/>
    </row>
    <row r="44" spans="4:4">
      <c r="D44" s="488"/>
    </row>
    <row r="45" spans="3:4">
      <c r="C45" s="488"/>
      <c r="D45" s="488"/>
    </row>
    <row r="46" spans="3:4">
      <c r="C46" s="488"/>
      <c r="D46" s="488"/>
    </row>
    <row r="47" spans="4:4">
      <c r="D47" s="488"/>
    </row>
    <row r="48" spans="3:4">
      <c r="C48" s="488"/>
      <c r="D48" s="488"/>
    </row>
    <row r="49" spans="3:4">
      <c r="C49" s="488"/>
      <c r="D49" s="488"/>
    </row>
    <row r="50" spans="3:4">
      <c r="C50" s="488"/>
      <c r="D50" s="488"/>
    </row>
    <row r="51" spans="3:4">
      <c r="C51" s="488"/>
      <c r="D51" s="488"/>
    </row>
    <row r="52" spans="4:4">
      <c r="D52" s="488"/>
    </row>
    <row r="53" spans="3:4">
      <c r="C53" s="488"/>
      <c r="D53" s="488"/>
    </row>
  </sheetData>
  <autoFilter ref="A4:E40">
    <extLst/>
  </autoFilter>
  <mergeCells count="1">
    <mergeCell ref="B2:E2"/>
  </mergeCells>
  <conditionalFormatting sqref="E3">
    <cfRule type="cellIs" dxfId="0" priority="84" stopIfTrue="1" operator="lessThanOrEqual">
      <formula>-1</formula>
    </cfRule>
  </conditionalFormatting>
  <conditionalFormatting sqref="C5:D5">
    <cfRule type="expression" dxfId="1" priority="43" stopIfTrue="1">
      <formula>"len($A:$A)=3"</formula>
    </cfRule>
  </conditionalFormatting>
  <conditionalFormatting sqref="C31:D31">
    <cfRule type="expression" dxfId="1" priority="39" stopIfTrue="1">
      <formula>"len($A:$A)=3"</formula>
    </cfRule>
  </conditionalFormatting>
  <conditionalFormatting sqref="C32">
    <cfRule type="expression" dxfId="1" priority="4" stopIfTrue="1">
      <formula>"len($A:$A)=3"</formula>
    </cfRule>
  </conditionalFormatting>
  <conditionalFormatting sqref="D32">
    <cfRule type="expression" dxfId="1" priority="2" stopIfTrue="1">
      <formula>"len($A:$A)=3"</formula>
    </cfRule>
  </conditionalFormatting>
  <conditionalFormatting sqref="C33:D33">
    <cfRule type="expression" dxfId="1" priority="37" stopIfTrue="1">
      <formula>"len($A:$A)=3"</formula>
    </cfRule>
  </conditionalFormatting>
  <conditionalFormatting sqref="C36:D36">
    <cfRule type="expression" dxfId="1" priority="16" stopIfTrue="1">
      <formula>"len($A:$A)=3"</formula>
    </cfRule>
  </conditionalFormatting>
  <conditionalFormatting sqref="C39">
    <cfRule type="expression" dxfId="1" priority="13" stopIfTrue="1">
      <formula>"len($A:$A)=3"</formula>
    </cfRule>
  </conditionalFormatting>
  <conditionalFormatting sqref="D39">
    <cfRule type="expression" dxfId="1" priority="7" stopIfTrue="1">
      <formula>"len($A:$A)=3"</formula>
    </cfRule>
  </conditionalFormatting>
  <conditionalFormatting sqref="B38:B40">
    <cfRule type="expression" dxfId="1" priority="53" stopIfTrue="1">
      <formula>"len($A:$A)=3"</formula>
    </cfRule>
  </conditionalFormatting>
  <conditionalFormatting sqref="C6:C7">
    <cfRule type="expression" dxfId="1" priority="24" stopIfTrue="1">
      <formula>"len($A:$A)=3"</formula>
    </cfRule>
  </conditionalFormatting>
  <conditionalFormatting sqref="C6:C20">
    <cfRule type="expression" dxfId="1" priority="22" stopIfTrue="1">
      <formula>"len($A:$A)=3"</formula>
    </cfRule>
  </conditionalFormatting>
  <conditionalFormatting sqref="C8:C9">
    <cfRule type="expression" dxfId="1" priority="23" stopIfTrue="1">
      <formula>"len($A:$A)=3"</formula>
    </cfRule>
  </conditionalFormatting>
  <conditionalFormatting sqref="C22:C29">
    <cfRule type="expression" dxfId="1" priority="18" stopIfTrue="1">
      <formula>"len($A:$A)=3"</formula>
    </cfRule>
  </conditionalFormatting>
  <conditionalFormatting sqref="C34:C35">
    <cfRule type="expression" dxfId="1" priority="11" stopIfTrue="1">
      <formula>"len($A:$A)=3"</formula>
    </cfRule>
  </conditionalFormatting>
  <conditionalFormatting sqref="C36:C37">
    <cfRule type="expression" dxfId="1" priority="10" stopIfTrue="1">
      <formula>"len($A:$A)=3"</formula>
    </cfRule>
  </conditionalFormatting>
  <conditionalFormatting sqref="C38:C39">
    <cfRule type="expression" dxfId="1" priority="15" stopIfTrue="1">
      <formula>"len($A:$A)=3"</formula>
    </cfRule>
  </conditionalFormatting>
  <conditionalFormatting sqref="D6:D7">
    <cfRule type="expression" dxfId="1" priority="21" stopIfTrue="1">
      <formula>"len($A:$A)=3"</formula>
    </cfRule>
  </conditionalFormatting>
  <conditionalFormatting sqref="D6:D20">
    <cfRule type="expression" dxfId="1" priority="19" stopIfTrue="1">
      <formula>"len($A:$A)=3"</formula>
    </cfRule>
  </conditionalFormatting>
  <conditionalFormatting sqref="D8:D9">
    <cfRule type="expression" dxfId="1" priority="20" stopIfTrue="1">
      <formula>"len($A:$A)=3"</formula>
    </cfRule>
  </conditionalFormatting>
  <conditionalFormatting sqref="D22:D29">
    <cfRule type="expression" dxfId="1" priority="17" stopIfTrue="1">
      <formula>"len($A:$A)=3"</formula>
    </cfRule>
  </conditionalFormatting>
  <conditionalFormatting sqref="D34:D35">
    <cfRule type="expression" dxfId="1" priority="8" stopIfTrue="1">
      <formula>"len($A:$A)=3"</formula>
    </cfRule>
  </conditionalFormatting>
  <conditionalFormatting sqref="D36:D37">
    <cfRule type="expression" dxfId="1" priority="5" stopIfTrue="1">
      <formula>"len($A:$A)=3"</formula>
    </cfRule>
  </conditionalFormatting>
  <conditionalFormatting sqref="D38:D39">
    <cfRule type="expression" dxfId="1" priority="9" stopIfTrue="1">
      <formula>"len($A:$A)=3"</formula>
    </cfRule>
  </conditionalFormatting>
  <conditionalFormatting sqref="A5:B30 B40:D40 B39 A32:B37">
    <cfRule type="expression" dxfId="1" priority="90" stopIfTrue="1">
      <formula>"len($A:$A)=3"</formula>
    </cfRule>
  </conditionalFormatting>
  <conditionalFormatting sqref="C5:D5 C21:D21">
    <cfRule type="expression" dxfId="1" priority="40" stopIfTrue="1">
      <formula>"len($A:$A)=3"</formula>
    </cfRule>
  </conditionalFormatting>
  <conditionalFormatting sqref="C31:D31 C33:D33">
    <cfRule type="expression" dxfId="1" priority="44" stopIfTrue="1">
      <formula>"len($A:$A)=3"</formula>
    </cfRule>
  </conditionalFormatting>
  <conditionalFormatting sqref="C34:D35">
    <cfRule type="expression" dxfId="1" priority="1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landscape"/>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05"/>
  <sheetViews>
    <sheetView showGridLines="0" showZeros="0" view="pageBreakPreview" zoomScaleNormal="115" workbookViewId="0">
      <pane ySplit="3" topLeftCell="A265" activePane="bottomLeft" state="frozen"/>
      <selection/>
      <selection pane="bottomLeft" activeCell="C201" sqref="C201"/>
    </sheetView>
  </sheetViews>
  <sheetFormatPr defaultColWidth="9" defaultRowHeight="14.25" outlineLevelCol="4"/>
  <cols>
    <col min="1" max="1" width="21.5" style="282" customWidth="1"/>
    <col min="2" max="2" width="36.375" style="282" customWidth="1"/>
    <col min="3" max="3" width="17.625" style="282" customWidth="1"/>
    <col min="4" max="4" width="20.6333333333333" style="282" customWidth="1"/>
    <col min="5" max="5" width="20.6333333333333" style="344" customWidth="1"/>
    <col min="6" max="16384" width="9" style="282"/>
  </cols>
  <sheetData>
    <row r="1" ht="45" customHeight="1" spans="2:5">
      <c r="B1" s="283" t="s">
        <v>2532</v>
      </c>
      <c r="C1" s="283"/>
      <c r="D1" s="283"/>
      <c r="E1" s="283"/>
    </row>
    <row r="2" s="284" customFormat="1" ht="20.1" customHeight="1" spans="2:5">
      <c r="B2" s="285"/>
      <c r="C2" s="285"/>
      <c r="D2" s="285"/>
      <c r="E2" s="286" t="s">
        <v>2</v>
      </c>
    </row>
    <row r="3" s="343" customFormat="1" ht="45" customHeight="1" spans="1:5">
      <c r="A3" s="287" t="s">
        <v>3</v>
      </c>
      <c r="B3" s="288" t="s">
        <v>4</v>
      </c>
      <c r="C3" s="289" t="s">
        <v>5</v>
      </c>
      <c r="D3" s="289" t="s">
        <v>6</v>
      </c>
      <c r="E3" s="289" t="s">
        <v>7</v>
      </c>
    </row>
    <row r="4" ht="38.1" customHeight="1" spans="1:5">
      <c r="A4" s="290" t="s">
        <v>911</v>
      </c>
      <c r="B4" s="291" t="s">
        <v>2533</v>
      </c>
      <c r="C4" s="292">
        <f>C5+C11++C17</f>
        <v>5</v>
      </c>
      <c r="D4" s="292">
        <f>D5+D11++D17</f>
        <v>10</v>
      </c>
      <c r="E4" s="302">
        <f>D4/C4-1</f>
        <v>1</v>
      </c>
    </row>
    <row r="5" ht="38.1" customHeight="1" spans="1:5">
      <c r="A5" s="296" t="s">
        <v>2534</v>
      </c>
      <c r="B5" s="294" t="s">
        <v>2535</v>
      </c>
      <c r="C5" s="295">
        <f>SUM(C6:C10)</f>
        <v>5</v>
      </c>
      <c r="D5" s="295">
        <f>SUM(D6:D10)</f>
        <v>10</v>
      </c>
      <c r="E5" s="302">
        <f>D5/C5-1</f>
        <v>1</v>
      </c>
    </row>
    <row r="6" ht="38.1" customHeight="1" spans="1:5">
      <c r="A6" s="296" t="s">
        <v>2536</v>
      </c>
      <c r="B6" s="297" t="s">
        <v>2537</v>
      </c>
      <c r="C6" s="298">
        <v>5</v>
      </c>
      <c r="D6" s="298"/>
      <c r="E6" s="302">
        <f>D6/C6-1</f>
        <v>-1</v>
      </c>
    </row>
    <row r="7" ht="38.1" customHeight="1" spans="1:5">
      <c r="A7" s="296" t="s">
        <v>2538</v>
      </c>
      <c r="B7" s="297" t="s">
        <v>2539</v>
      </c>
      <c r="C7" s="298"/>
      <c r="D7" s="298"/>
      <c r="E7" s="302"/>
    </row>
    <row r="8" ht="38.1" customHeight="1" spans="1:5">
      <c r="A8" s="296" t="s">
        <v>2540</v>
      </c>
      <c r="B8" s="297" t="s">
        <v>2541</v>
      </c>
      <c r="C8" s="298"/>
      <c r="D8" s="298"/>
      <c r="E8" s="302"/>
    </row>
    <row r="9" s="279" customFormat="1" ht="38.1" customHeight="1" spans="1:5">
      <c r="A9" s="296" t="s">
        <v>2542</v>
      </c>
      <c r="B9" s="297" t="s">
        <v>2543</v>
      </c>
      <c r="C9" s="298"/>
      <c r="D9" s="298">
        <v>0</v>
      </c>
      <c r="E9" s="302"/>
    </row>
    <row r="10" ht="38.1" customHeight="1" spans="1:5">
      <c r="A10" s="296" t="s">
        <v>2544</v>
      </c>
      <c r="B10" s="297" t="s">
        <v>2545</v>
      </c>
      <c r="C10" s="298"/>
      <c r="D10" s="298">
        <v>10</v>
      </c>
      <c r="E10" s="302"/>
    </row>
    <row r="11" ht="38.1" customHeight="1" spans="1:5">
      <c r="A11" s="296" t="s">
        <v>2546</v>
      </c>
      <c r="B11" s="294" t="s">
        <v>2547</v>
      </c>
      <c r="C11" s="298"/>
      <c r="D11" s="295"/>
      <c r="E11" s="299"/>
    </row>
    <row r="12" s="279" customFormat="1" ht="38.1" customHeight="1" spans="1:5">
      <c r="A12" s="296" t="s">
        <v>2548</v>
      </c>
      <c r="B12" s="297" t="s">
        <v>2549</v>
      </c>
      <c r="C12" s="298"/>
      <c r="D12" s="298">
        <v>0</v>
      </c>
      <c r="E12" s="299" t="str">
        <f>IF(C12&gt;0,D12/C12-1,IF(C12&lt;0,-(D12/C12-1),""))</f>
        <v/>
      </c>
    </row>
    <row r="13" ht="38.1" customHeight="1" spans="1:5">
      <c r="A13" s="296" t="s">
        <v>2550</v>
      </c>
      <c r="B13" s="297" t="s">
        <v>2551</v>
      </c>
      <c r="C13" s="298"/>
      <c r="D13" s="298">
        <v>0</v>
      </c>
      <c r="E13" s="299" t="str">
        <f>IF(C13&gt;0,D13/C13-1,IF(C13&lt;0,-(D13/C13-1),""))</f>
        <v/>
      </c>
    </row>
    <row r="14" s="279" customFormat="1" ht="38.1" customHeight="1" spans="1:5">
      <c r="A14" s="296" t="s">
        <v>2552</v>
      </c>
      <c r="B14" s="297" t="s">
        <v>2553</v>
      </c>
      <c r="C14" s="298"/>
      <c r="D14" s="298"/>
      <c r="E14" s="299"/>
    </row>
    <row r="15" ht="38.1" customHeight="1" spans="1:5">
      <c r="A15" s="296" t="s">
        <v>2554</v>
      </c>
      <c r="B15" s="297" t="s">
        <v>2555</v>
      </c>
      <c r="C15" s="298"/>
      <c r="D15" s="298"/>
      <c r="E15" s="299"/>
    </row>
    <row r="16" ht="38.1" customHeight="1" spans="1:5">
      <c r="A16" s="296" t="s">
        <v>2556</v>
      </c>
      <c r="B16" s="297" t="s">
        <v>2557</v>
      </c>
      <c r="C16" s="298"/>
      <c r="D16" s="298"/>
      <c r="E16" s="299"/>
    </row>
    <row r="17" s="279" customFormat="1" ht="38.1" customHeight="1" spans="1:5">
      <c r="A17" s="296" t="s">
        <v>2558</v>
      </c>
      <c r="B17" s="297" t="s">
        <v>2559</v>
      </c>
      <c r="C17" s="298"/>
      <c r="D17" s="298">
        <f>SUM(D18:D19)</f>
        <v>0</v>
      </c>
      <c r="E17" s="299" t="str">
        <f>IF(C17&gt;0,D17/C17-1,IF(C17&lt;0,-(D17/C17-1),""))</f>
        <v/>
      </c>
    </row>
    <row r="18" s="279" customFormat="1" ht="38.1" customHeight="1" spans="1:5">
      <c r="A18" s="296" t="s">
        <v>2560</v>
      </c>
      <c r="B18" s="297" t="s">
        <v>2561</v>
      </c>
      <c r="C18" s="298"/>
      <c r="D18" s="298">
        <v>0</v>
      </c>
      <c r="E18" s="299" t="str">
        <f>IF(C18&gt;0,D18/C18-1,IF(C18&lt;0,-(D18/C18-1),""))</f>
        <v/>
      </c>
    </row>
    <row r="19" s="279" customFormat="1" ht="38.1" customHeight="1" spans="1:5">
      <c r="A19" s="296" t="s">
        <v>2562</v>
      </c>
      <c r="B19" s="297" t="s">
        <v>2563</v>
      </c>
      <c r="C19" s="298"/>
      <c r="D19" s="298">
        <v>0</v>
      </c>
      <c r="E19" s="299" t="str">
        <f>IF(C19&gt;0,D19/C19-1,IF(C19&lt;0,-(D19/C19-1),""))</f>
        <v/>
      </c>
    </row>
    <row r="20" ht="38.1" customHeight="1" spans="1:5">
      <c r="A20" s="290" t="s">
        <v>82</v>
      </c>
      <c r="B20" s="291" t="s">
        <v>2564</v>
      </c>
      <c r="C20" s="303">
        <f>C21+C25+C29</f>
        <v>0</v>
      </c>
      <c r="D20" s="303">
        <f>D21+D25+D29</f>
        <v>0</v>
      </c>
      <c r="E20" s="302"/>
    </row>
    <row r="21" ht="38.1" customHeight="1" spans="1:5">
      <c r="A21" s="296" t="s">
        <v>2565</v>
      </c>
      <c r="B21" s="294" t="s">
        <v>2566</v>
      </c>
      <c r="C21" s="298"/>
      <c r="D21" s="298"/>
      <c r="E21" s="302"/>
    </row>
    <row r="22" ht="38.1" customHeight="1" spans="1:5">
      <c r="A22" s="296" t="s">
        <v>2567</v>
      </c>
      <c r="B22" s="297" t="s">
        <v>2568</v>
      </c>
      <c r="C22" s="298"/>
      <c r="D22" s="298"/>
      <c r="E22" s="302"/>
    </row>
    <row r="23" ht="38.1" customHeight="1" spans="1:5">
      <c r="A23" s="296" t="s">
        <v>2569</v>
      </c>
      <c r="B23" s="297" t="s">
        <v>2570</v>
      </c>
      <c r="C23" s="298"/>
      <c r="D23" s="298"/>
      <c r="E23" s="302"/>
    </row>
    <row r="24" ht="38.1" customHeight="1" spans="1:5">
      <c r="A24" s="296" t="s">
        <v>2571</v>
      </c>
      <c r="B24" s="297" t="s">
        <v>2572</v>
      </c>
      <c r="C24" s="298"/>
      <c r="D24" s="298"/>
      <c r="E24" s="299"/>
    </row>
    <row r="25" ht="38.1" customHeight="1" spans="1:5">
      <c r="A25" s="296" t="s">
        <v>2573</v>
      </c>
      <c r="B25" s="294" t="s">
        <v>2574</v>
      </c>
      <c r="C25" s="298"/>
      <c r="D25" s="295"/>
      <c r="E25" s="299"/>
    </row>
    <row r="26" s="279" customFormat="1" ht="38.1" customHeight="1" spans="1:5">
      <c r="A26" s="296" t="s">
        <v>2575</v>
      </c>
      <c r="B26" s="297" t="s">
        <v>2568</v>
      </c>
      <c r="C26" s="298"/>
      <c r="D26" s="298"/>
      <c r="E26" s="299"/>
    </row>
    <row r="27" ht="38.1" customHeight="1" spans="1:5">
      <c r="A27" s="296" t="s">
        <v>2576</v>
      </c>
      <c r="B27" s="297" t="s">
        <v>2570</v>
      </c>
      <c r="C27" s="298"/>
      <c r="D27" s="298"/>
      <c r="E27" s="299"/>
    </row>
    <row r="28" ht="38.1" customHeight="1" spans="1:5">
      <c r="A28" s="296" t="s">
        <v>2577</v>
      </c>
      <c r="B28" s="297" t="s">
        <v>2578</v>
      </c>
      <c r="C28" s="298"/>
      <c r="D28" s="298"/>
      <c r="E28" s="299"/>
    </row>
    <row r="29" s="278" customFormat="1" ht="38.1" customHeight="1" spans="1:5">
      <c r="A29" s="296" t="s">
        <v>2579</v>
      </c>
      <c r="B29" s="294" t="s">
        <v>2580</v>
      </c>
      <c r="C29" s="298"/>
      <c r="D29" s="295"/>
      <c r="E29" s="299"/>
    </row>
    <row r="30" s="279" customFormat="1" ht="38.1" customHeight="1" spans="1:5">
      <c r="A30" s="296" t="s">
        <v>2581</v>
      </c>
      <c r="B30" s="297" t="s">
        <v>2570</v>
      </c>
      <c r="C30" s="298"/>
      <c r="D30" s="298">
        <v>0</v>
      </c>
      <c r="E30" s="299" t="str">
        <f>IF(C30&gt;0,D30/C30-1,IF(C30&lt;0,-(D30/C30-1),""))</f>
        <v/>
      </c>
    </row>
    <row r="31" s="279" customFormat="1" ht="38.1" customHeight="1" spans="1:5">
      <c r="A31" s="296" t="s">
        <v>2582</v>
      </c>
      <c r="B31" s="297" t="s">
        <v>2583</v>
      </c>
      <c r="C31" s="298"/>
      <c r="D31" s="298"/>
      <c r="E31" s="299"/>
    </row>
    <row r="32" ht="38.1" customHeight="1" spans="1:5">
      <c r="A32" s="290" t="s">
        <v>86</v>
      </c>
      <c r="B32" s="291" t="s">
        <v>2584</v>
      </c>
      <c r="C32" s="303"/>
      <c r="D32" s="292"/>
      <c r="E32" s="302"/>
    </row>
    <row r="33" ht="38.1" customHeight="1" spans="1:5">
      <c r="A33" s="296" t="s">
        <v>2585</v>
      </c>
      <c r="B33" s="294" t="s">
        <v>2586</v>
      </c>
      <c r="C33" s="298"/>
      <c r="D33" s="295"/>
      <c r="E33" s="299"/>
    </row>
    <row r="34" s="279" customFormat="1" ht="38.1" customHeight="1" spans="1:5">
      <c r="A34" s="296">
        <v>2116001</v>
      </c>
      <c r="B34" s="297" t="s">
        <v>2587</v>
      </c>
      <c r="C34" s="298"/>
      <c r="D34" s="298"/>
      <c r="E34" s="299"/>
    </row>
    <row r="35" s="279" customFormat="1" ht="38.1" customHeight="1" spans="1:5">
      <c r="A35" s="296">
        <v>2116002</v>
      </c>
      <c r="B35" s="297" t="s">
        <v>2588</v>
      </c>
      <c r="C35" s="298"/>
      <c r="D35" s="298"/>
      <c r="E35" s="299"/>
    </row>
    <row r="36" s="279" customFormat="1" ht="38.1" customHeight="1" spans="1:5">
      <c r="A36" s="296">
        <v>2116003</v>
      </c>
      <c r="B36" s="297" t="s">
        <v>2589</v>
      </c>
      <c r="C36" s="298"/>
      <c r="D36" s="298">
        <v>0</v>
      </c>
      <c r="E36" s="299" t="str">
        <f>IF(C36&gt;0,D36/C36-1,IF(C36&lt;0,-(D36/C36-1),""))</f>
        <v/>
      </c>
    </row>
    <row r="37" s="278" customFormat="1" ht="38.1" customHeight="1" spans="1:5">
      <c r="A37" s="296">
        <v>2116099</v>
      </c>
      <c r="B37" s="297" t="s">
        <v>2590</v>
      </c>
      <c r="C37" s="298"/>
      <c r="D37" s="298"/>
      <c r="E37" s="299"/>
    </row>
    <row r="38" s="279" customFormat="1" ht="38.1" customHeight="1" spans="1:5">
      <c r="A38" s="296">
        <v>21161</v>
      </c>
      <c r="B38" s="297" t="s">
        <v>2591</v>
      </c>
      <c r="C38" s="298"/>
      <c r="D38" s="298">
        <f>SUM(D39:D42)</f>
        <v>0</v>
      </c>
      <c r="E38" s="299" t="str">
        <f>IF(C38&gt;0,D38/C38-1,IF(C38&lt;0,-(D38/C38-1),""))</f>
        <v/>
      </c>
    </row>
    <row r="39" ht="38.1" customHeight="1" spans="1:5">
      <c r="A39" s="296">
        <v>2116101</v>
      </c>
      <c r="B39" s="297" t="s">
        <v>2592</v>
      </c>
      <c r="C39" s="298"/>
      <c r="D39" s="298">
        <v>0</v>
      </c>
      <c r="E39" s="299" t="str">
        <f>IF(C39&gt;0,D39/C39-1,IF(C39&lt;0,-(D39/C39-1),""))</f>
        <v/>
      </c>
    </row>
    <row r="40" ht="38.1" customHeight="1" spans="1:5">
      <c r="A40" s="296">
        <v>2116102</v>
      </c>
      <c r="B40" s="297" t="s">
        <v>2593</v>
      </c>
      <c r="C40" s="298"/>
      <c r="D40" s="298">
        <v>0</v>
      </c>
      <c r="E40" s="299" t="str">
        <f>IF(C40&gt;0,D40/C40-1,IF(C40&lt;0,-(D40/C40-1),""))</f>
        <v/>
      </c>
    </row>
    <row r="41" ht="38.1" customHeight="1" spans="1:5">
      <c r="A41" s="296">
        <v>2116103</v>
      </c>
      <c r="B41" s="297" t="s">
        <v>2594</v>
      </c>
      <c r="C41" s="298"/>
      <c r="D41" s="298">
        <v>0</v>
      </c>
      <c r="E41" s="299" t="str">
        <f>IF(C41&gt;0,D41/C41-1,IF(C41&lt;0,-(D41/C41-1),""))</f>
        <v/>
      </c>
    </row>
    <row r="42" ht="38.1" customHeight="1" spans="1:5">
      <c r="A42" s="296">
        <v>2116104</v>
      </c>
      <c r="B42" s="297" t="s">
        <v>2595</v>
      </c>
      <c r="C42" s="298"/>
      <c r="D42" s="298">
        <v>0</v>
      </c>
      <c r="E42" s="299" t="str">
        <f>IF(C42&gt;0,D42/C42-1,IF(C42&lt;0,-(D42/C42-1),""))</f>
        <v/>
      </c>
    </row>
    <row r="43" ht="38.1" customHeight="1" spans="1:5">
      <c r="A43" s="290" t="s">
        <v>88</v>
      </c>
      <c r="B43" s="291" t="s">
        <v>2596</v>
      </c>
      <c r="C43" s="303">
        <f>C44+C75+C101</f>
        <v>8140</v>
      </c>
      <c r="D43" s="303">
        <f>D44+D75+D101</f>
        <v>34814</v>
      </c>
      <c r="E43" s="302">
        <f>D43/C43-1</f>
        <v>3.277</v>
      </c>
    </row>
    <row r="44" ht="38.1" customHeight="1" spans="1:5">
      <c r="A44" s="296" t="s">
        <v>2597</v>
      </c>
      <c r="B44" s="294" t="s">
        <v>2598</v>
      </c>
      <c r="C44" s="298">
        <f>SUM(C45:C59)</f>
        <v>5140</v>
      </c>
      <c r="D44" s="298">
        <v>27814</v>
      </c>
      <c r="E44" s="302">
        <f t="shared" ref="E44:E48" si="0">D44/C44-1</f>
        <v>4.411</v>
      </c>
    </row>
    <row r="45" ht="38.1" customHeight="1" spans="1:5">
      <c r="A45" s="296" t="s">
        <v>2599</v>
      </c>
      <c r="B45" s="297" t="s">
        <v>2600</v>
      </c>
      <c r="C45" s="298">
        <v>2544</v>
      </c>
      <c r="D45" s="298"/>
      <c r="E45" s="302">
        <f t="shared" si="0"/>
        <v>-1</v>
      </c>
    </row>
    <row r="46" ht="38.1" customHeight="1" spans="1:5">
      <c r="A46" s="296" t="s">
        <v>2601</v>
      </c>
      <c r="B46" s="297" t="s">
        <v>2602</v>
      </c>
      <c r="C46" s="298">
        <v>60</v>
      </c>
      <c r="D46" s="298"/>
      <c r="E46" s="302">
        <f t="shared" si="0"/>
        <v>-1</v>
      </c>
    </row>
    <row r="47" ht="38.1" customHeight="1" spans="1:5">
      <c r="A47" s="296" t="s">
        <v>2603</v>
      </c>
      <c r="B47" s="297" t="s">
        <v>2604</v>
      </c>
      <c r="C47" s="298">
        <v>1113</v>
      </c>
      <c r="D47" s="298"/>
      <c r="E47" s="302">
        <f t="shared" si="0"/>
        <v>-1</v>
      </c>
    </row>
    <row r="48" ht="38.1" customHeight="1" spans="1:5">
      <c r="A48" s="296" t="s">
        <v>2605</v>
      </c>
      <c r="B48" s="297" t="s">
        <v>2606</v>
      </c>
      <c r="C48" s="298">
        <v>1</v>
      </c>
      <c r="D48" s="298"/>
      <c r="E48" s="302">
        <f t="shared" si="0"/>
        <v>-1</v>
      </c>
    </row>
    <row r="49" ht="38.1" customHeight="1" spans="1:5">
      <c r="A49" s="296" t="s">
        <v>2607</v>
      </c>
      <c r="B49" s="297" t="s">
        <v>2608</v>
      </c>
      <c r="C49" s="298"/>
      <c r="D49" s="298"/>
      <c r="E49" s="302"/>
    </row>
    <row r="50" ht="38.1" customHeight="1" spans="1:5">
      <c r="A50" s="296" t="s">
        <v>2609</v>
      </c>
      <c r="B50" s="297" t="s">
        <v>2610</v>
      </c>
      <c r="C50" s="298"/>
      <c r="D50" s="298"/>
      <c r="E50" s="299"/>
    </row>
    <row r="51" ht="38.1" customHeight="1" spans="1:5">
      <c r="A51" s="296" t="s">
        <v>2611</v>
      </c>
      <c r="B51" s="297" t="s">
        <v>2612</v>
      </c>
      <c r="C51" s="298"/>
      <c r="D51" s="298"/>
      <c r="E51" s="299"/>
    </row>
    <row r="52" ht="38.1" customHeight="1" spans="1:5">
      <c r="A52" s="296" t="s">
        <v>2613</v>
      </c>
      <c r="B52" s="297" t="s">
        <v>2614</v>
      </c>
      <c r="C52" s="298"/>
      <c r="D52" s="298"/>
      <c r="E52" s="299"/>
    </row>
    <row r="53" ht="38.1" customHeight="1" spans="1:5">
      <c r="A53" s="296" t="s">
        <v>2615</v>
      </c>
      <c r="B53" s="297" t="s">
        <v>2616</v>
      </c>
      <c r="C53" s="298"/>
      <c r="D53" s="298"/>
      <c r="E53" s="299"/>
    </row>
    <row r="54" ht="38.1" customHeight="1" spans="1:5">
      <c r="A54" s="296" t="s">
        <v>2617</v>
      </c>
      <c r="B54" s="297" t="s">
        <v>2618</v>
      </c>
      <c r="C54" s="298"/>
      <c r="D54" s="298"/>
      <c r="E54" s="299"/>
    </row>
    <row r="55" ht="38.1" customHeight="1" spans="1:5">
      <c r="A55" s="296" t="s">
        <v>2619</v>
      </c>
      <c r="B55" s="297" t="s">
        <v>2620</v>
      </c>
      <c r="C55" s="298"/>
      <c r="D55" s="298"/>
      <c r="E55" s="299"/>
    </row>
    <row r="56" ht="38.1" customHeight="1" spans="1:5">
      <c r="A56" s="296">
        <v>2120814</v>
      </c>
      <c r="B56" s="297" t="s">
        <v>2621</v>
      </c>
      <c r="C56" s="298">
        <v>1100</v>
      </c>
      <c r="D56" s="298">
        <v>4000</v>
      </c>
      <c r="E56" s="299">
        <f>D56/C56-1</f>
        <v>2.636</v>
      </c>
    </row>
    <row r="57" ht="38.1" customHeight="1" spans="1:5">
      <c r="A57" s="296">
        <v>2120815</v>
      </c>
      <c r="B57" s="297" t="s">
        <v>2622</v>
      </c>
      <c r="C57" s="298"/>
      <c r="D57" s="298"/>
      <c r="E57" s="299"/>
    </row>
    <row r="58" ht="38.1" customHeight="1" spans="1:5">
      <c r="A58" s="296">
        <v>2120816</v>
      </c>
      <c r="B58" s="297" t="s">
        <v>2623</v>
      </c>
      <c r="C58" s="298">
        <v>22</v>
      </c>
      <c r="D58" s="298"/>
      <c r="E58" s="299">
        <f>D58/C58-1</f>
        <v>-1</v>
      </c>
    </row>
    <row r="59" ht="38.1" customHeight="1" spans="1:5">
      <c r="A59" s="296" t="s">
        <v>2624</v>
      </c>
      <c r="B59" s="297" t="s">
        <v>2625</v>
      </c>
      <c r="C59" s="298">
        <v>300</v>
      </c>
      <c r="D59" s="298">
        <v>23814</v>
      </c>
      <c r="E59" s="299">
        <f>D59/C59-1</f>
        <v>78.38</v>
      </c>
    </row>
    <row r="60" ht="38.1" customHeight="1" spans="1:5">
      <c r="A60" s="296" t="s">
        <v>2626</v>
      </c>
      <c r="B60" s="294" t="s">
        <v>2627</v>
      </c>
      <c r="C60" s="298"/>
      <c r="D60" s="295"/>
      <c r="E60" s="299"/>
    </row>
    <row r="61" ht="38.1" customHeight="1" spans="1:5">
      <c r="A61" s="296" t="s">
        <v>2628</v>
      </c>
      <c r="B61" s="297" t="s">
        <v>2600</v>
      </c>
      <c r="C61" s="298"/>
      <c r="D61" s="298"/>
      <c r="E61" s="299"/>
    </row>
    <row r="62" ht="38.1" customHeight="1" spans="1:5">
      <c r="A62" s="296" t="s">
        <v>2629</v>
      </c>
      <c r="B62" s="297" t="s">
        <v>2602</v>
      </c>
      <c r="C62" s="298"/>
      <c r="D62" s="298"/>
      <c r="E62" s="299"/>
    </row>
    <row r="63" ht="38.1" customHeight="1" spans="1:5">
      <c r="A63" s="296" t="s">
        <v>2630</v>
      </c>
      <c r="B63" s="297" t="s">
        <v>2631</v>
      </c>
      <c r="C63" s="298"/>
      <c r="D63" s="298"/>
      <c r="E63" s="299"/>
    </row>
    <row r="64" ht="38.1" customHeight="1" spans="1:5">
      <c r="A64" s="296" t="s">
        <v>2632</v>
      </c>
      <c r="B64" s="294" t="s">
        <v>2633</v>
      </c>
      <c r="C64" s="298"/>
      <c r="D64" s="295"/>
      <c r="E64" s="299"/>
    </row>
    <row r="65" ht="38.1" customHeight="1" spans="1:5">
      <c r="A65" s="296" t="s">
        <v>2634</v>
      </c>
      <c r="B65" s="294" t="s">
        <v>2635</v>
      </c>
      <c r="C65" s="298"/>
      <c r="D65" s="295"/>
      <c r="E65" s="299"/>
    </row>
    <row r="66" ht="38.1" customHeight="1" spans="1:5">
      <c r="A66" s="296" t="s">
        <v>2636</v>
      </c>
      <c r="B66" s="297" t="s">
        <v>2637</v>
      </c>
      <c r="C66" s="298"/>
      <c r="D66" s="298"/>
      <c r="E66" s="299"/>
    </row>
    <row r="67" ht="38.1" customHeight="1" spans="1:5">
      <c r="A67" s="296" t="s">
        <v>2638</v>
      </c>
      <c r="B67" s="297" t="s">
        <v>2639</v>
      </c>
      <c r="C67" s="298"/>
      <c r="D67" s="298"/>
      <c r="E67" s="299"/>
    </row>
    <row r="68" ht="38.1" customHeight="1" spans="1:5">
      <c r="A68" s="296" t="s">
        <v>2640</v>
      </c>
      <c r="B68" s="297" t="s">
        <v>2641</v>
      </c>
      <c r="C68" s="298"/>
      <c r="D68" s="298"/>
      <c r="E68" s="299"/>
    </row>
    <row r="69" ht="38.1" customHeight="1" spans="1:5">
      <c r="A69" s="296" t="s">
        <v>2642</v>
      </c>
      <c r="B69" s="297" t="s">
        <v>2643</v>
      </c>
      <c r="C69" s="298"/>
      <c r="D69" s="298"/>
      <c r="E69" s="299"/>
    </row>
    <row r="70" ht="38.1" customHeight="1" spans="1:5">
      <c r="A70" s="296" t="s">
        <v>2644</v>
      </c>
      <c r="B70" s="297" t="s">
        <v>2645</v>
      </c>
      <c r="C70" s="298"/>
      <c r="D70" s="298"/>
      <c r="E70" s="299"/>
    </row>
    <row r="71" ht="38.1" customHeight="1" spans="1:5">
      <c r="A71" s="296" t="s">
        <v>2646</v>
      </c>
      <c r="B71" s="294" t="s">
        <v>2647</v>
      </c>
      <c r="C71" s="298"/>
      <c r="D71" s="295"/>
      <c r="E71" s="299"/>
    </row>
    <row r="72" ht="38.1" customHeight="1" spans="1:5">
      <c r="A72" s="296" t="s">
        <v>2648</v>
      </c>
      <c r="B72" s="297" t="s">
        <v>2649</v>
      </c>
      <c r="C72" s="298"/>
      <c r="D72" s="298"/>
      <c r="E72" s="299"/>
    </row>
    <row r="73" ht="38.1" customHeight="1" spans="1:5">
      <c r="A73" s="296" t="s">
        <v>2650</v>
      </c>
      <c r="B73" s="297" t="s">
        <v>2651</v>
      </c>
      <c r="C73" s="298"/>
      <c r="D73" s="298"/>
      <c r="E73" s="299"/>
    </row>
    <row r="74" ht="38.1" customHeight="1" spans="1:5">
      <c r="A74" s="296" t="s">
        <v>2652</v>
      </c>
      <c r="B74" s="297" t="s">
        <v>2653</v>
      </c>
      <c r="C74" s="298"/>
      <c r="D74" s="298"/>
      <c r="E74" s="299"/>
    </row>
    <row r="75" ht="38.1" customHeight="1" spans="1:5">
      <c r="A75" s="296" t="s">
        <v>2654</v>
      </c>
      <c r="B75" s="294" t="s">
        <v>2655</v>
      </c>
      <c r="C75" s="298"/>
      <c r="D75" s="295"/>
      <c r="E75" s="302"/>
    </row>
    <row r="76" ht="38.1" customHeight="1" spans="1:5">
      <c r="A76" s="296" t="s">
        <v>2656</v>
      </c>
      <c r="B76" s="297" t="s">
        <v>2600</v>
      </c>
      <c r="C76" s="298"/>
      <c r="D76" s="298"/>
      <c r="E76" s="299"/>
    </row>
    <row r="77" ht="38.1" customHeight="1" spans="1:5">
      <c r="A77" s="296" t="s">
        <v>2657</v>
      </c>
      <c r="B77" s="297" t="s">
        <v>2602</v>
      </c>
      <c r="C77" s="298"/>
      <c r="D77" s="298"/>
      <c r="E77" s="302"/>
    </row>
    <row r="78" ht="38.1" customHeight="1" spans="1:5">
      <c r="A78" s="296" t="s">
        <v>2658</v>
      </c>
      <c r="B78" s="297" t="s">
        <v>2659</v>
      </c>
      <c r="C78" s="298"/>
      <c r="D78" s="298"/>
      <c r="E78" s="299"/>
    </row>
    <row r="79" ht="38.1" customHeight="1" spans="1:5">
      <c r="A79" s="296" t="s">
        <v>2660</v>
      </c>
      <c r="B79" s="294" t="s">
        <v>2661</v>
      </c>
      <c r="C79" s="298"/>
      <c r="D79" s="295"/>
      <c r="E79" s="299"/>
    </row>
    <row r="80" ht="38.1" customHeight="1" spans="1:5">
      <c r="A80" s="296" t="s">
        <v>2662</v>
      </c>
      <c r="B80" s="297" t="s">
        <v>2600</v>
      </c>
      <c r="C80" s="298"/>
      <c r="D80" s="298"/>
      <c r="E80" s="299"/>
    </row>
    <row r="81" ht="38.1" customHeight="1" spans="1:5">
      <c r="A81" s="296" t="s">
        <v>2663</v>
      </c>
      <c r="B81" s="297" t="s">
        <v>2602</v>
      </c>
      <c r="C81" s="298"/>
      <c r="D81" s="298"/>
      <c r="E81" s="299"/>
    </row>
    <row r="82" s="279" customFormat="1" ht="38.1" customHeight="1" spans="1:5">
      <c r="A82" s="296" t="s">
        <v>2664</v>
      </c>
      <c r="B82" s="297" t="s">
        <v>2665</v>
      </c>
      <c r="C82" s="298"/>
      <c r="D82" s="298"/>
      <c r="E82" s="299"/>
    </row>
    <row r="83" s="279" customFormat="1" ht="38.1" customHeight="1" spans="1:5">
      <c r="A83" s="296" t="s">
        <v>2666</v>
      </c>
      <c r="B83" s="294" t="s">
        <v>2667</v>
      </c>
      <c r="C83" s="298"/>
      <c r="D83" s="295"/>
      <c r="E83" s="299"/>
    </row>
    <row r="84" s="279" customFormat="1" ht="38.1" customHeight="1" spans="1:5">
      <c r="A84" s="296" t="s">
        <v>2668</v>
      </c>
      <c r="B84" s="297" t="s">
        <v>2637</v>
      </c>
      <c r="C84" s="298"/>
      <c r="D84" s="298"/>
      <c r="E84" s="299"/>
    </row>
    <row r="85" s="279" customFormat="1" ht="38.1" customHeight="1" spans="1:5">
      <c r="A85" s="296" t="s">
        <v>2669</v>
      </c>
      <c r="B85" s="297" t="s">
        <v>2639</v>
      </c>
      <c r="C85" s="298"/>
      <c r="D85" s="298"/>
      <c r="E85" s="299"/>
    </row>
    <row r="86" s="279" customFormat="1" ht="38.1" customHeight="1" spans="1:5">
      <c r="A86" s="296" t="s">
        <v>2670</v>
      </c>
      <c r="B86" s="297" t="s">
        <v>2641</v>
      </c>
      <c r="C86" s="298"/>
      <c r="D86" s="298">
        <v>0</v>
      </c>
      <c r="E86" s="299" t="str">
        <f>IF(C86&gt;0,D86/C86-1,IF(C86&lt;0,-(D86/C86-1),""))</f>
        <v/>
      </c>
    </row>
    <row r="87" s="279" customFormat="1" ht="38.1" customHeight="1" spans="1:5">
      <c r="A87" s="296" t="s">
        <v>2671</v>
      </c>
      <c r="B87" s="297" t="s">
        <v>2643</v>
      </c>
      <c r="C87" s="298"/>
      <c r="D87" s="298">
        <v>0</v>
      </c>
      <c r="E87" s="299" t="str">
        <f>IF(C87&gt;0,D87/C87-1,IF(C87&lt;0,-(D87/C87-1),""))</f>
        <v/>
      </c>
    </row>
    <row r="88" s="279" customFormat="1" ht="38.1" customHeight="1" spans="1:5">
      <c r="A88" s="296" t="s">
        <v>2672</v>
      </c>
      <c r="B88" s="297" t="s">
        <v>2673</v>
      </c>
      <c r="C88" s="298"/>
      <c r="D88" s="298"/>
      <c r="E88" s="299"/>
    </row>
    <row r="89" s="279" customFormat="1" ht="38.1" customHeight="1" spans="1:5">
      <c r="A89" s="296" t="s">
        <v>2674</v>
      </c>
      <c r="B89" s="294" t="s">
        <v>2675</v>
      </c>
      <c r="C89" s="298"/>
      <c r="D89" s="295"/>
      <c r="E89" s="299"/>
    </row>
    <row r="90" s="279" customFormat="1" ht="38.1" customHeight="1" spans="1:5">
      <c r="A90" s="296" t="s">
        <v>2676</v>
      </c>
      <c r="B90" s="297" t="s">
        <v>2649</v>
      </c>
      <c r="C90" s="298"/>
      <c r="D90" s="298"/>
      <c r="E90" s="299"/>
    </row>
    <row r="91" s="279" customFormat="1" ht="38.1" customHeight="1" spans="1:5">
      <c r="A91" s="296" t="s">
        <v>2677</v>
      </c>
      <c r="B91" s="297" t="s">
        <v>2678</v>
      </c>
      <c r="C91" s="298"/>
      <c r="D91" s="298"/>
      <c r="E91" s="299"/>
    </row>
    <row r="92" s="279" customFormat="1" ht="38.1" customHeight="1" spans="1:5">
      <c r="A92" s="296" t="s">
        <v>2679</v>
      </c>
      <c r="B92" s="294" t="s">
        <v>2680</v>
      </c>
      <c r="C92" s="298"/>
      <c r="D92" s="295"/>
      <c r="E92" s="299"/>
    </row>
    <row r="93" s="279" customFormat="1" ht="38.1" customHeight="1" spans="1:5">
      <c r="A93" s="296" t="s">
        <v>2681</v>
      </c>
      <c r="B93" s="297" t="s">
        <v>2600</v>
      </c>
      <c r="C93" s="298"/>
      <c r="D93" s="298"/>
      <c r="E93" s="299"/>
    </row>
    <row r="94" s="279" customFormat="1" ht="38.1" customHeight="1" spans="1:5">
      <c r="A94" s="296" t="s">
        <v>2682</v>
      </c>
      <c r="B94" s="297" t="s">
        <v>2602</v>
      </c>
      <c r="C94" s="298"/>
      <c r="D94" s="298">
        <v>0</v>
      </c>
      <c r="E94" s="299" t="str">
        <f>IF(C94&gt;0,D94/C94-1,IF(C94&lt;0,-(D94/C94-1),""))</f>
        <v/>
      </c>
    </row>
    <row r="95" s="279" customFormat="1" ht="38.1" customHeight="1" spans="1:5">
      <c r="A95" s="296" t="s">
        <v>2683</v>
      </c>
      <c r="B95" s="297" t="s">
        <v>2604</v>
      </c>
      <c r="C95" s="298"/>
      <c r="D95" s="298"/>
      <c r="E95" s="299"/>
    </row>
    <row r="96" s="279" customFormat="1" ht="38.1" customHeight="1" spans="1:5">
      <c r="A96" s="296" t="s">
        <v>2684</v>
      </c>
      <c r="B96" s="297" t="s">
        <v>2606</v>
      </c>
      <c r="C96" s="298"/>
      <c r="D96" s="298">
        <v>0</v>
      </c>
      <c r="E96" s="299" t="str">
        <f>IF(C96&gt;0,D96/C96-1,IF(C96&lt;0,-(D96/C96-1),""))</f>
        <v/>
      </c>
    </row>
    <row r="97" ht="38.1" customHeight="1" spans="1:5">
      <c r="A97" s="296" t="s">
        <v>2685</v>
      </c>
      <c r="B97" s="297" t="s">
        <v>2612</v>
      </c>
      <c r="C97" s="298"/>
      <c r="D97" s="298">
        <v>0</v>
      </c>
      <c r="E97" s="299" t="str">
        <f>IF(C97&gt;0,D97/C97-1,IF(C97&lt;0,-(D97/C97-1),""))</f>
        <v/>
      </c>
    </row>
    <row r="98" ht="38.1" customHeight="1" spans="1:5">
      <c r="A98" s="296" t="s">
        <v>2686</v>
      </c>
      <c r="B98" s="297" t="s">
        <v>2616</v>
      </c>
      <c r="C98" s="298"/>
      <c r="D98" s="298">
        <v>0</v>
      </c>
      <c r="E98" s="299" t="str">
        <f>IF(C98&gt;0,D98/C98-1,IF(C98&lt;0,-(D98/C98-1),""))</f>
        <v/>
      </c>
    </row>
    <row r="99" ht="38.1" customHeight="1" spans="1:5">
      <c r="A99" s="296" t="s">
        <v>2687</v>
      </c>
      <c r="B99" s="297" t="s">
        <v>2618</v>
      </c>
      <c r="C99" s="298"/>
      <c r="D99" s="298">
        <v>0</v>
      </c>
      <c r="E99" s="299" t="str">
        <f>IF(C99&gt;0,D99/C99-1,IF(C99&lt;0,-(D99/C99-1),""))</f>
        <v/>
      </c>
    </row>
    <row r="100" s="279" customFormat="1" ht="38.1" customHeight="1" spans="1:5">
      <c r="A100" s="296" t="s">
        <v>2688</v>
      </c>
      <c r="B100" s="297" t="s">
        <v>2689</v>
      </c>
      <c r="C100" s="298"/>
      <c r="D100" s="298"/>
      <c r="E100" s="299"/>
    </row>
    <row r="101" s="279" customFormat="1" ht="38.1" customHeight="1" spans="1:5">
      <c r="A101" s="296" t="s">
        <v>2690</v>
      </c>
      <c r="B101" s="294" t="s">
        <v>2691</v>
      </c>
      <c r="C101" s="298">
        <f>SUM(C102:C103)</f>
        <v>3000</v>
      </c>
      <c r="D101" s="295">
        <f>SUM(D102:D103)</f>
        <v>7000</v>
      </c>
      <c r="E101" s="299">
        <f>D101/C101-1</f>
        <v>1.333</v>
      </c>
    </row>
    <row r="102" s="279" customFormat="1" ht="38.1" customHeight="1" spans="1:5">
      <c r="A102" s="296" t="s">
        <v>2692</v>
      </c>
      <c r="B102" s="297" t="s">
        <v>2693</v>
      </c>
      <c r="C102" s="298">
        <v>3000</v>
      </c>
      <c r="D102" s="298">
        <v>7000</v>
      </c>
      <c r="E102" s="299">
        <f>D102/C102-1</f>
        <v>1.333</v>
      </c>
    </row>
    <row r="103" s="279" customFormat="1" ht="38.1" customHeight="1" spans="1:5">
      <c r="A103" s="296" t="s">
        <v>2694</v>
      </c>
      <c r="B103" s="297" t="s">
        <v>1553</v>
      </c>
      <c r="C103" s="298"/>
      <c r="D103" s="298"/>
      <c r="E103" s="299"/>
    </row>
    <row r="104" s="279" customFormat="1" ht="38.1" customHeight="1" spans="1:5">
      <c r="A104" s="290" t="s">
        <v>90</v>
      </c>
      <c r="B104" s="291" t="s">
        <v>2695</v>
      </c>
      <c r="C104" s="303">
        <f>C105+C110+C115+C120+C115+C128+C132+C136+C139+C14</f>
        <v>1897</v>
      </c>
      <c r="D104" s="303">
        <f>D105+D110+D115+D120+D115+D128+D132+D136+D139+D14</f>
        <v>3225</v>
      </c>
      <c r="E104" s="299">
        <f>D104/C104-1</f>
        <v>0.7</v>
      </c>
    </row>
    <row r="105" ht="38.1" customHeight="1" spans="1:5">
      <c r="A105" s="296" t="s">
        <v>2696</v>
      </c>
      <c r="B105" s="294" t="s">
        <v>2697</v>
      </c>
      <c r="C105" s="298">
        <f>SUM(C106:C109)</f>
        <v>1183</v>
      </c>
      <c r="D105" s="298">
        <f>SUM(D106:D109)</f>
        <v>1524</v>
      </c>
      <c r="E105" s="299">
        <f>D105/C105-1</f>
        <v>0.288</v>
      </c>
    </row>
    <row r="106" s="279" customFormat="1" ht="38.1" customHeight="1" spans="1:5">
      <c r="A106" s="296" t="s">
        <v>2698</v>
      </c>
      <c r="B106" s="297" t="s">
        <v>2570</v>
      </c>
      <c r="C106" s="298">
        <v>703</v>
      </c>
      <c r="D106" s="298">
        <v>1524</v>
      </c>
      <c r="E106" s="299">
        <f>D106/C106-1</f>
        <v>1.168</v>
      </c>
    </row>
    <row r="107" s="279" customFormat="1" ht="38.1" customHeight="1" spans="1:5">
      <c r="A107" s="296" t="s">
        <v>2699</v>
      </c>
      <c r="B107" s="297" t="s">
        <v>2700</v>
      </c>
      <c r="C107" s="298"/>
      <c r="D107" s="298">
        <v>0</v>
      </c>
      <c r="E107" s="299"/>
    </row>
    <row r="108" s="279" customFormat="1" ht="38.1" customHeight="1" spans="1:5">
      <c r="A108" s="296" t="s">
        <v>2701</v>
      </c>
      <c r="B108" s="297" t="s">
        <v>2702</v>
      </c>
      <c r="C108" s="298"/>
      <c r="D108" s="298">
        <v>0</v>
      </c>
      <c r="E108" s="299"/>
    </row>
    <row r="109" s="279" customFormat="1" ht="38.1" customHeight="1" spans="1:5">
      <c r="A109" s="296" t="s">
        <v>2703</v>
      </c>
      <c r="B109" s="297" t="s">
        <v>2704</v>
      </c>
      <c r="C109" s="298">
        <v>480</v>
      </c>
      <c r="D109" s="298"/>
      <c r="E109" s="299">
        <f>D109/C109-1</f>
        <v>-1</v>
      </c>
    </row>
    <row r="110" s="279" customFormat="1" ht="38.1" customHeight="1" spans="1:5">
      <c r="A110" s="296" t="s">
        <v>2705</v>
      </c>
      <c r="B110" s="297" t="s">
        <v>2706</v>
      </c>
      <c r="C110" s="298"/>
      <c r="D110" s="298">
        <f>SUM(D111:D114)</f>
        <v>0</v>
      </c>
      <c r="E110" s="299" t="str">
        <f>IF(C110&gt;0,D110/C110-1,IF(C110&lt;0,-(D110/C110-1),""))</f>
        <v/>
      </c>
    </row>
    <row r="111" ht="38.1" customHeight="1" spans="1:5">
      <c r="A111" s="296" t="s">
        <v>2707</v>
      </c>
      <c r="B111" s="297" t="s">
        <v>2570</v>
      </c>
      <c r="C111" s="298"/>
      <c r="D111" s="298">
        <v>0</v>
      </c>
      <c r="E111" s="299" t="str">
        <f>IF(C111&gt;0,D111/C111-1,IF(C111&lt;0,-(D111/C111-1),""))</f>
        <v/>
      </c>
    </row>
    <row r="112" s="279" customFormat="1" ht="38.1" customHeight="1" spans="1:5">
      <c r="A112" s="296" t="s">
        <v>2708</v>
      </c>
      <c r="B112" s="297" t="s">
        <v>2700</v>
      </c>
      <c r="C112" s="298"/>
      <c r="D112" s="298">
        <v>0</v>
      </c>
      <c r="E112" s="299" t="str">
        <f>IF(C112&gt;0,D112/C112-1,IF(C112&lt;0,-(D112/C112-1),""))</f>
        <v/>
      </c>
    </row>
    <row r="113" s="279" customFormat="1" ht="38.1" customHeight="1" spans="1:5">
      <c r="A113" s="296" t="s">
        <v>2709</v>
      </c>
      <c r="B113" s="297" t="s">
        <v>2710</v>
      </c>
      <c r="C113" s="298"/>
      <c r="D113" s="298">
        <v>0</v>
      </c>
      <c r="E113" s="299" t="str">
        <f>IF(C113&gt;0,D113/C113-1,IF(C113&lt;0,-(D113/C113-1),""))</f>
        <v/>
      </c>
    </row>
    <row r="114" s="279" customFormat="1" ht="38.1" customHeight="1" spans="1:5">
      <c r="A114" s="296" t="s">
        <v>2711</v>
      </c>
      <c r="B114" s="297" t="s">
        <v>2712</v>
      </c>
      <c r="C114" s="298"/>
      <c r="D114" s="298">
        <v>0</v>
      </c>
      <c r="E114" s="299" t="str">
        <f>IF(C114&gt;0,D114/C114-1,IF(C114&lt;0,-(D114/C114-1),""))</f>
        <v/>
      </c>
    </row>
    <row r="115" ht="38.1" customHeight="1" spans="1:5">
      <c r="A115" s="296" t="s">
        <v>2713</v>
      </c>
      <c r="B115" s="294" t="s">
        <v>2714</v>
      </c>
      <c r="C115" s="298"/>
      <c r="D115" s="295"/>
      <c r="E115" s="299"/>
    </row>
    <row r="116" s="279" customFormat="1" ht="38.1" customHeight="1" spans="1:5">
      <c r="A116" s="296" t="s">
        <v>2715</v>
      </c>
      <c r="B116" s="297" t="s">
        <v>2716</v>
      </c>
      <c r="C116" s="298"/>
      <c r="D116" s="298">
        <v>0</v>
      </c>
      <c r="E116" s="299" t="str">
        <f>IF(C116&gt;0,D116/C116-1,IF(C116&lt;0,-(D116/C116-1),""))</f>
        <v/>
      </c>
    </row>
    <row r="117" s="279" customFormat="1" ht="38.1" customHeight="1" spans="1:5">
      <c r="A117" s="296" t="s">
        <v>2717</v>
      </c>
      <c r="B117" s="297" t="s">
        <v>2718</v>
      </c>
      <c r="C117" s="298"/>
      <c r="D117" s="298">
        <v>0</v>
      </c>
      <c r="E117" s="299" t="str">
        <f>IF(C117&gt;0,D117/C117-1,IF(C117&lt;0,-(D117/C117-1),""))</f>
        <v/>
      </c>
    </row>
    <row r="118" s="279" customFormat="1" ht="38.1" customHeight="1" spans="1:5">
      <c r="A118" s="296" t="s">
        <v>2719</v>
      </c>
      <c r="B118" s="297" t="s">
        <v>2720</v>
      </c>
      <c r="C118" s="298"/>
      <c r="D118" s="298">
        <v>0</v>
      </c>
      <c r="E118" s="299" t="str">
        <f>IF(C118&gt;0,D118/C118-1,IF(C118&lt;0,-(D118/C118-1),""))</f>
        <v/>
      </c>
    </row>
    <row r="119" ht="38.1" customHeight="1" spans="1:5">
      <c r="A119" s="296" t="s">
        <v>2721</v>
      </c>
      <c r="B119" s="297" t="s">
        <v>2722</v>
      </c>
      <c r="C119" s="298"/>
      <c r="D119" s="298"/>
      <c r="E119" s="299"/>
    </row>
    <row r="120" s="279" customFormat="1" ht="38.1" customHeight="1" spans="1:5">
      <c r="A120" s="305">
        <v>21370</v>
      </c>
      <c r="B120" s="294" t="s">
        <v>2723</v>
      </c>
      <c r="C120" s="298"/>
      <c r="D120" s="295"/>
      <c r="E120" s="299"/>
    </row>
    <row r="121" s="279" customFormat="1" ht="38.1" customHeight="1" spans="1:5">
      <c r="A121" s="305">
        <v>2137001</v>
      </c>
      <c r="B121" s="297" t="s">
        <v>2570</v>
      </c>
      <c r="C121" s="298"/>
      <c r="D121" s="298">
        <v>0</v>
      </c>
      <c r="E121" s="299" t="str">
        <f>IF(C121&gt;0,D121/C121-1,IF(C121&lt;0,-(D121/C121-1),""))</f>
        <v/>
      </c>
    </row>
    <row r="122" ht="38.1" customHeight="1" spans="1:5">
      <c r="A122" s="305">
        <v>2137099</v>
      </c>
      <c r="B122" s="297" t="s">
        <v>2724</v>
      </c>
      <c r="C122" s="298"/>
      <c r="D122" s="298"/>
      <c r="E122" s="299"/>
    </row>
    <row r="123" s="279" customFormat="1" ht="38.1" customHeight="1" spans="1:5">
      <c r="A123" s="305">
        <v>21371</v>
      </c>
      <c r="B123" s="297" t="s">
        <v>2725</v>
      </c>
      <c r="C123" s="298"/>
      <c r="D123" s="298">
        <f>SUM(D124:D127)</f>
        <v>0</v>
      </c>
      <c r="E123" s="299" t="str">
        <f>IF(C123&gt;0,D123/C123-1,IF(C123&lt;0,-(D123/C123-1),""))</f>
        <v/>
      </c>
    </row>
    <row r="124" ht="38.1" customHeight="1" spans="1:5">
      <c r="A124" s="305">
        <v>2137101</v>
      </c>
      <c r="B124" s="297" t="s">
        <v>2716</v>
      </c>
      <c r="C124" s="298"/>
      <c r="D124" s="298">
        <v>0</v>
      </c>
      <c r="E124" s="299" t="str">
        <f>IF(C124&gt;0,D124/C124-1,IF(C124&lt;0,-(D124/C124-1),""))</f>
        <v/>
      </c>
    </row>
    <row r="125" s="279" customFormat="1" ht="38.1" customHeight="1" spans="1:5">
      <c r="A125" s="305">
        <v>2137102</v>
      </c>
      <c r="B125" s="297" t="s">
        <v>2726</v>
      </c>
      <c r="C125" s="298"/>
      <c r="D125" s="298">
        <v>0</v>
      </c>
      <c r="E125" s="299" t="str">
        <f>IF(C125&gt;0,D125/C125-1,IF(C125&lt;0,-(D125/C125-1),""))</f>
        <v/>
      </c>
    </row>
    <row r="126" s="279" customFormat="1" ht="38.1" customHeight="1" spans="1:5">
      <c r="A126" s="305">
        <v>2137103</v>
      </c>
      <c r="B126" s="297" t="s">
        <v>2720</v>
      </c>
      <c r="C126" s="298"/>
      <c r="D126" s="298">
        <v>0</v>
      </c>
      <c r="E126" s="299" t="str">
        <f>IF(C126&gt;0,D126/C126-1,IF(C126&lt;0,-(D126/C126-1),""))</f>
        <v/>
      </c>
    </row>
    <row r="127" s="279" customFormat="1" ht="38.1" customHeight="1" spans="1:5">
      <c r="A127" s="305">
        <v>2137199</v>
      </c>
      <c r="B127" s="297" t="s">
        <v>2727</v>
      </c>
      <c r="C127" s="298"/>
      <c r="D127" s="298">
        <v>0</v>
      </c>
      <c r="E127" s="299" t="str">
        <f>IF(C127&gt;0,D127/C127-1,IF(C127&lt;0,-(D127/C127-1),""))</f>
        <v/>
      </c>
    </row>
    <row r="128" s="279" customFormat="1" ht="38.1" customHeight="1" spans="1:5">
      <c r="A128" s="305">
        <v>21372</v>
      </c>
      <c r="B128" s="294" t="s">
        <v>2728</v>
      </c>
      <c r="C128" s="298">
        <f>SUM(C129:C131)</f>
        <v>714</v>
      </c>
      <c r="D128" s="298">
        <f>SUM(D129:D131)</f>
        <v>1701</v>
      </c>
      <c r="E128" s="299">
        <f>D128/C128-1</f>
        <v>1.382</v>
      </c>
    </row>
    <row r="129" s="279" customFormat="1" ht="38.1" customHeight="1" spans="1:5">
      <c r="A129" s="305">
        <v>2137201</v>
      </c>
      <c r="B129" s="297" t="s">
        <v>2729</v>
      </c>
      <c r="C129" s="298">
        <v>4</v>
      </c>
      <c r="D129" s="298">
        <v>1204</v>
      </c>
      <c r="E129" s="299">
        <f>D129/C129-1</f>
        <v>300</v>
      </c>
    </row>
    <row r="130" s="279" customFormat="1" ht="38.1" customHeight="1" spans="1:5">
      <c r="A130" s="305">
        <v>2137202</v>
      </c>
      <c r="B130" s="297" t="s">
        <v>2730</v>
      </c>
      <c r="C130" s="298">
        <v>710</v>
      </c>
      <c r="D130" s="298">
        <v>497</v>
      </c>
      <c r="E130" s="299">
        <f>D130/C130-1</f>
        <v>-0.3</v>
      </c>
    </row>
    <row r="131" s="279" customFormat="1" ht="38.1" customHeight="1" spans="1:5">
      <c r="A131" s="305">
        <v>2137299</v>
      </c>
      <c r="B131" s="297" t="s">
        <v>2731</v>
      </c>
      <c r="C131" s="298"/>
      <c r="D131" s="298"/>
      <c r="E131" s="299"/>
    </row>
    <row r="132" s="279" customFormat="1" ht="38.1" customHeight="1" spans="1:5">
      <c r="A132" s="305">
        <v>21373</v>
      </c>
      <c r="B132" s="294" t="s">
        <v>2732</v>
      </c>
      <c r="C132" s="298"/>
      <c r="D132" s="295"/>
      <c r="E132" s="299"/>
    </row>
    <row r="133" s="279" customFormat="1" ht="38.1" customHeight="1" spans="1:5">
      <c r="A133" s="305">
        <v>2137301</v>
      </c>
      <c r="B133" s="297" t="s">
        <v>2729</v>
      </c>
      <c r="C133" s="298"/>
      <c r="D133" s="298"/>
      <c r="E133" s="299"/>
    </row>
    <row r="134" s="279" customFormat="1" ht="38.1" customHeight="1" spans="1:5">
      <c r="A134" s="305">
        <v>2137302</v>
      </c>
      <c r="B134" s="297" t="s">
        <v>2730</v>
      </c>
      <c r="C134" s="298"/>
      <c r="D134" s="298"/>
      <c r="E134" s="299"/>
    </row>
    <row r="135" s="279" customFormat="1" ht="38.1" customHeight="1" spans="1:5">
      <c r="A135" s="305">
        <v>2137399</v>
      </c>
      <c r="B135" s="297" t="s">
        <v>2733</v>
      </c>
      <c r="C135" s="298"/>
      <c r="D135" s="298"/>
      <c r="E135" s="299"/>
    </row>
    <row r="136" s="279" customFormat="1" ht="38.1" customHeight="1" spans="1:5">
      <c r="A136" s="305">
        <v>21374</v>
      </c>
      <c r="B136" s="294" t="s">
        <v>2734</v>
      </c>
      <c r="C136" s="298"/>
      <c r="D136" s="295"/>
      <c r="E136" s="299"/>
    </row>
    <row r="137" s="279" customFormat="1" ht="38.1" customHeight="1" spans="1:5">
      <c r="A137" s="305">
        <v>2137401</v>
      </c>
      <c r="B137" s="297" t="s">
        <v>2735</v>
      </c>
      <c r="C137" s="298"/>
      <c r="D137" s="298"/>
      <c r="E137" s="299"/>
    </row>
    <row r="138" s="279" customFormat="1" ht="38.1" customHeight="1" spans="1:5">
      <c r="A138" s="305">
        <v>2137499</v>
      </c>
      <c r="B138" s="297" t="s">
        <v>2736</v>
      </c>
      <c r="C138" s="298"/>
      <c r="D138" s="298"/>
      <c r="E138" s="299"/>
    </row>
    <row r="139" s="279" customFormat="1" ht="38.1" customHeight="1" spans="1:5">
      <c r="A139" s="305" t="s">
        <v>2737</v>
      </c>
      <c r="B139" s="294" t="s">
        <v>2738</v>
      </c>
      <c r="C139" s="298"/>
      <c r="D139" s="295"/>
      <c r="E139" s="299"/>
    </row>
    <row r="140" s="279" customFormat="1" ht="38.1" customHeight="1" spans="1:5">
      <c r="A140" s="305" t="s">
        <v>2739</v>
      </c>
      <c r="B140" s="297" t="s">
        <v>2740</v>
      </c>
      <c r="C140" s="298"/>
      <c r="D140" s="298"/>
      <c r="E140" s="299"/>
    </row>
    <row r="141" s="279" customFormat="1" ht="38.1" customHeight="1" spans="1:5">
      <c r="A141" s="305" t="s">
        <v>2741</v>
      </c>
      <c r="B141" s="297" t="s">
        <v>2742</v>
      </c>
      <c r="C141" s="298"/>
      <c r="D141" s="298"/>
      <c r="E141" s="299"/>
    </row>
    <row r="142" s="279" customFormat="1" ht="38.1" customHeight="1" spans="1:5">
      <c r="A142" s="305" t="s">
        <v>2743</v>
      </c>
      <c r="B142" s="297" t="s">
        <v>1756</v>
      </c>
      <c r="C142" s="298"/>
      <c r="D142" s="298"/>
      <c r="E142" s="299"/>
    </row>
    <row r="143" s="279" customFormat="1" ht="38.1" customHeight="1" spans="1:5">
      <c r="A143" s="290" t="s">
        <v>92</v>
      </c>
      <c r="B143" s="291" t="s">
        <v>2744</v>
      </c>
      <c r="C143" s="303"/>
      <c r="D143" s="292"/>
      <c r="E143" s="302"/>
    </row>
    <row r="144" s="279" customFormat="1" ht="38.1" customHeight="1" spans="1:5">
      <c r="A144" s="296" t="s">
        <v>2745</v>
      </c>
      <c r="B144" s="297" t="s">
        <v>2746</v>
      </c>
      <c r="C144" s="298"/>
      <c r="D144" s="298">
        <f>SUM(D145:D148)</f>
        <v>0</v>
      </c>
      <c r="E144" s="299" t="str">
        <f t="shared" ref="E144:E152" si="1">IF(C144&gt;0,D144/C144-1,IF(C144&lt;0,-(D144/C144-1),""))</f>
        <v/>
      </c>
    </row>
    <row r="145" ht="38.1" customHeight="1" spans="1:5">
      <c r="A145" s="296" t="s">
        <v>2747</v>
      </c>
      <c r="B145" s="297" t="s">
        <v>2748</v>
      </c>
      <c r="C145" s="298"/>
      <c r="D145" s="298">
        <v>0</v>
      </c>
      <c r="E145" s="299" t="str">
        <f t="shared" si="1"/>
        <v/>
      </c>
    </row>
    <row r="146" s="279" customFormat="1" ht="38.1" customHeight="1" spans="1:5">
      <c r="A146" s="296" t="s">
        <v>2749</v>
      </c>
      <c r="B146" s="297" t="s">
        <v>2750</v>
      </c>
      <c r="C146" s="298"/>
      <c r="D146" s="298">
        <v>0</v>
      </c>
      <c r="E146" s="299" t="str">
        <f t="shared" si="1"/>
        <v/>
      </c>
    </row>
    <row r="147" s="279" customFormat="1" ht="38.1" customHeight="1" spans="1:5">
      <c r="A147" s="296" t="s">
        <v>2751</v>
      </c>
      <c r="B147" s="297" t="s">
        <v>2752</v>
      </c>
      <c r="C147" s="298"/>
      <c r="D147" s="298">
        <v>0</v>
      </c>
      <c r="E147" s="299" t="str">
        <f t="shared" si="1"/>
        <v/>
      </c>
    </row>
    <row r="148" s="279" customFormat="1" ht="38.1" customHeight="1" spans="1:5">
      <c r="A148" s="296" t="s">
        <v>2753</v>
      </c>
      <c r="B148" s="297" t="s">
        <v>2754</v>
      </c>
      <c r="C148" s="298"/>
      <c r="D148" s="298">
        <v>0</v>
      </c>
      <c r="E148" s="299" t="str">
        <f t="shared" si="1"/>
        <v/>
      </c>
    </row>
    <row r="149" ht="38.1" customHeight="1" spans="1:5">
      <c r="A149" s="296" t="s">
        <v>2755</v>
      </c>
      <c r="B149" s="297" t="s">
        <v>2756</v>
      </c>
      <c r="C149" s="298"/>
      <c r="D149" s="298">
        <f>SUM(D150:D153)</f>
        <v>0</v>
      </c>
      <c r="E149" s="299" t="str">
        <f t="shared" si="1"/>
        <v/>
      </c>
    </row>
    <row r="150" ht="38.1" customHeight="1" spans="1:5">
      <c r="A150" s="296" t="s">
        <v>2757</v>
      </c>
      <c r="B150" s="297" t="s">
        <v>2752</v>
      </c>
      <c r="C150" s="298"/>
      <c r="D150" s="298">
        <v>0</v>
      </c>
      <c r="E150" s="299" t="str">
        <f t="shared" si="1"/>
        <v/>
      </c>
    </row>
    <row r="151" s="279" customFormat="1" ht="38.1" customHeight="1" spans="1:5">
      <c r="A151" s="296" t="s">
        <v>2758</v>
      </c>
      <c r="B151" s="297" t="s">
        <v>2759</v>
      </c>
      <c r="C151" s="298"/>
      <c r="D151" s="298">
        <v>0</v>
      </c>
      <c r="E151" s="299" t="str">
        <f t="shared" si="1"/>
        <v/>
      </c>
    </row>
    <row r="152" ht="38.1" customHeight="1" spans="1:5">
      <c r="A152" s="296" t="s">
        <v>2760</v>
      </c>
      <c r="B152" s="297" t="s">
        <v>2761</v>
      </c>
      <c r="C152" s="298"/>
      <c r="D152" s="298">
        <v>0</v>
      </c>
      <c r="E152" s="299" t="str">
        <f t="shared" si="1"/>
        <v/>
      </c>
    </row>
    <row r="153" ht="38.1" customHeight="1" spans="1:5">
      <c r="A153" s="296" t="s">
        <v>2762</v>
      </c>
      <c r="B153" s="297" t="s">
        <v>2763</v>
      </c>
      <c r="C153" s="298"/>
      <c r="D153" s="298">
        <v>0</v>
      </c>
      <c r="E153" s="299" t="str">
        <f t="shared" ref="E153:E210" si="2">IF(C153&gt;0,D153/C153-1,IF(C153&lt;0,-(D153/C153-1),""))</f>
        <v/>
      </c>
    </row>
    <row r="154" s="279" customFormat="1" ht="38.1" customHeight="1" spans="1:5">
      <c r="A154" s="296" t="s">
        <v>2764</v>
      </c>
      <c r="B154" s="294" t="s">
        <v>2765</v>
      </c>
      <c r="C154" s="298"/>
      <c r="D154" s="295"/>
      <c r="E154" s="299"/>
    </row>
    <row r="155" s="279" customFormat="1" ht="38.1" customHeight="1" spans="1:5">
      <c r="A155" s="296" t="s">
        <v>2766</v>
      </c>
      <c r="B155" s="297" t="s">
        <v>2767</v>
      </c>
      <c r="C155" s="298"/>
      <c r="D155" s="298"/>
      <c r="E155" s="299"/>
    </row>
    <row r="156" s="279" customFormat="1" ht="38.1" customHeight="1" spans="1:5">
      <c r="A156" s="296" t="s">
        <v>2768</v>
      </c>
      <c r="B156" s="297" t="s">
        <v>2769</v>
      </c>
      <c r="C156" s="298"/>
      <c r="D156" s="298"/>
      <c r="E156" s="299"/>
    </row>
    <row r="157" s="279" customFormat="1" ht="38.1" customHeight="1" spans="1:5">
      <c r="A157" s="296" t="s">
        <v>2770</v>
      </c>
      <c r="B157" s="297" t="s">
        <v>2771</v>
      </c>
      <c r="C157" s="298"/>
      <c r="D157" s="298"/>
      <c r="E157" s="299"/>
    </row>
    <row r="158" s="279" customFormat="1" ht="38.1" customHeight="1" spans="1:5">
      <c r="A158" s="296" t="s">
        <v>2772</v>
      </c>
      <c r="B158" s="297" t="s">
        <v>2773</v>
      </c>
      <c r="C158" s="298"/>
      <c r="D158" s="298">
        <v>0</v>
      </c>
      <c r="E158" s="299" t="str">
        <f t="shared" si="2"/>
        <v/>
      </c>
    </row>
    <row r="159" s="279" customFormat="1" ht="38.1" customHeight="1" spans="1:5">
      <c r="A159" s="296" t="s">
        <v>2774</v>
      </c>
      <c r="B159" s="294" t="s">
        <v>2775</v>
      </c>
      <c r="C159" s="298"/>
      <c r="D159" s="295"/>
      <c r="E159" s="299"/>
    </row>
    <row r="160" s="279" customFormat="1" ht="38.1" customHeight="1" spans="1:5">
      <c r="A160" s="296" t="s">
        <v>2776</v>
      </c>
      <c r="B160" s="297" t="s">
        <v>2777</v>
      </c>
      <c r="C160" s="298"/>
      <c r="D160" s="298">
        <v>0</v>
      </c>
      <c r="E160" s="299" t="str">
        <f t="shared" si="2"/>
        <v/>
      </c>
    </row>
    <row r="161" s="279" customFormat="1" ht="38.1" customHeight="1" spans="1:5">
      <c r="A161" s="296" t="s">
        <v>2778</v>
      </c>
      <c r="B161" s="297" t="s">
        <v>2779</v>
      </c>
      <c r="C161" s="298"/>
      <c r="D161" s="298">
        <v>0</v>
      </c>
      <c r="E161" s="299" t="str">
        <f t="shared" si="2"/>
        <v/>
      </c>
    </row>
    <row r="162" s="279" customFormat="1" ht="38.1" customHeight="1" spans="1:5">
      <c r="A162" s="296" t="s">
        <v>2780</v>
      </c>
      <c r="B162" s="297" t="s">
        <v>2781</v>
      </c>
      <c r="C162" s="298"/>
      <c r="D162" s="298">
        <v>0</v>
      </c>
      <c r="E162" s="299" t="str">
        <f t="shared" si="2"/>
        <v/>
      </c>
    </row>
    <row r="163" s="279" customFormat="1" ht="38.1" customHeight="1" spans="1:5">
      <c r="A163" s="296" t="s">
        <v>2782</v>
      </c>
      <c r="B163" s="297" t="s">
        <v>2783</v>
      </c>
      <c r="C163" s="298"/>
      <c r="D163" s="298">
        <v>0</v>
      </c>
      <c r="E163" s="299" t="str">
        <f t="shared" si="2"/>
        <v/>
      </c>
    </row>
    <row r="164" s="279" customFormat="1" ht="38.1" customHeight="1" spans="1:5">
      <c r="A164" s="296" t="s">
        <v>2784</v>
      </c>
      <c r="B164" s="297" t="s">
        <v>2785</v>
      </c>
      <c r="C164" s="298"/>
      <c r="D164" s="298">
        <v>0</v>
      </c>
      <c r="E164" s="299" t="str">
        <f t="shared" si="2"/>
        <v/>
      </c>
    </row>
    <row r="165" s="279" customFormat="1" ht="38.1" customHeight="1" spans="1:5">
      <c r="A165" s="296" t="s">
        <v>2786</v>
      </c>
      <c r="B165" s="297" t="s">
        <v>2787</v>
      </c>
      <c r="C165" s="298"/>
      <c r="D165" s="298">
        <v>0</v>
      </c>
      <c r="E165" s="299" t="str">
        <f t="shared" si="2"/>
        <v/>
      </c>
    </row>
    <row r="166" s="279" customFormat="1" ht="38.1" customHeight="1" spans="1:5">
      <c r="A166" s="296" t="s">
        <v>2788</v>
      </c>
      <c r="B166" s="297" t="s">
        <v>2789</v>
      </c>
      <c r="C166" s="298"/>
      <c r="D166" s="298">
        <v>0</v>
      </c>
      <c r="E166" s="299" t="str">
        <f t="shared" si="2"/>
        <v/>
      </c>
    </row>
    <row r="167" s="279" customFormat="1" ht="38.1" customHeight="1" spans="1:5">
      <c r="A167" s="296" t="s">
        <v>2790</v>
      </c>
      <c r="B167" s="297" t="s">
        <v>2791</v>
      </c>
      <c r="C167" s="298"/>
      <c r="D167" s="298"/>
      <c r="E167" s="299"/>
    </row>
    <row r="168" s="279" customFormat="1" ht="38.1" customHeight="1" spans="1:5">
      <c r="A168" s="296" t="s">
        <v>2792</v>
      </c>
      <c r="B168" s="297" t="s">
        <v>2793</v>
      </c>
      <c r="C168" s="298"/>
      <c r="D168" s="298">
        <f>SUM(D169:D174)</f>
        <v>0</v>
      </c>
      <c r="E168" s="299" t="str">
        <f t="shared" si="2"/>
        <v/>
      </c>
    </row>
    <row r="169" s="279" customFormat="1" ht="38.1" customHeight="1" spans="1:5">
      <c r="A169" s="296" t="s">
        <v>2794</v>
      </c>
      <c r="B169" s="297" t="s">
        <v>2795</v>
      </c>
      <c r="C169" s="298"/>
      <c r="D169" s="298">
        <v>0</v>
      </c>
      <c r="E169" s="299" t="str">
        <f t="shared" si="2"/>
        <v/>
      </c>
    </row>
    <row r="170" s="279" customFormat="1" ht="38.1" customHeight="1" spans="1:5">
      <c r="A170" s="296" t="s">
        <v>2796</v>
      </c>
      <c r="B170" s="297" t="s">
        <v>2797</v>
      </c>
      <c r="C170" s="298"/>
      <c r="D170" s="298">
        <v>0</v>
      </c>
      <c r="E170" s="299" t="str">
        <f t="shared" si="2"/>
        <v/>
      </c>
    </row>
    <row r="171" ht="38.1" customHeight="1" spans="1:5">
      <c r="A171" s="296" t="s">
        <v>2798</v>
      </c>
      <c r="B171" s="297" t="s">
        <v>2799</v>
      </c>
      <c r="C171" s="298"/>
      <c r="D171" s="298">
        <v>0</v>
      </c>
      <c r="E171" s="299" t="str">
        <f t="shared" si="2"/>
        <v/>
      </c>
    </row>
    <row r="172" ht="38.1" customHeight="1" spans="1:5">
      <c r="A172" s="296" t="s">
        <v>2800</v>
      </c>
      <c r="B172" s="297" t="s">
        <v>2801</v>
      </c>
      <c r="C172" s="298"/>
      <c r="D172" s="298">
        <v>0</v>
      </c>
      <c r="E172" s="299" t="str">
        <f t="shared" si="2"/>
        <v/>
      </c>
    </row>
    <row r="173" s="279" customFormat="1" ht="38.1" customHeight="1" spans="1:5">
      <c r="A173" s="296" t="s">
        <v>2802</v>
      </c>
      <c r="B173" s="297" t="s">
        <v>2803</v>
      </c>
      <c r="C173" s="298"/>
      <c r="D173" s="298">
        <v>0</v>
      </c>
      <c r="E173" s="299" t="str">
        <f t="shared" si="2"/>
        <v/>
      </c>
    </row>
    <row r="174" ht="38.1" customHeight="1" spans="1:5">
      <c r="A174" s="296" t="s">
        <v>2804</v>
      </c>
      <c r="B174" s="297" t="s">
        <v>2805</v>
      </c>
      <c r="C174" s="298"/>
      <c r="D174" s="298">
        <v>0</v>
      </c>
      <c r="E174" s="299" t="str">
        <f t="shared" si="2"/>
        <v/>
      </c>
    </row>
    <row r="175" ht="38.1" customHeight="1" spans="1:5">
      <c r="A175" s="296" t="s">
        <v>2806</v>
      </c>
      <c r="B175" s="294" t="s">
        <v>2807</v>
      </c>
      <c r="C175" s="298"/>
      <c r="D175" s="295"/>
      <c r="E175" s="299"/>
    </row>
    <row r="176" s="279" customFormat="1" ht="38.1" customHeight="1" spans="1:5">
      <c r="A176" s="296" t="s">
        <v>2808</v>
      </c>
      <c r="B176" s="297" t="s">
        <v>2809</v>
      </c>
      <c r="C176" s="298"/>
      <c r="D176" s="298"/>
      <c r="E176" s="299"/>
    </row>
    <row r="177" s="279" customFormat="1" ht="38.1" customHeight="1" spans="1:5">
      <c r="A177" s="296" t="s">
        <v>2810</v>
      </c>
      <c r="B177" s="297" t="s">
        <v>2811</v>
      </c>
      <c r="C177" s="298"/>
      <c r="D177" s="298">
        <v>0</v>
      </c>
      <c r="E177" s="299" t="str">
        <f t="shared" si="2"/>
        <v/>
      </c>
    </row>
    <row r="178" s="279" customFormat="1" ht="38.1" customHeight="1" spans="1:5">
      <c r="A178" s="296" t="s">
        <v>2812</v>
      </c>
      <c r="B178" s="297" t="s">
        <v>2813</v>
      </c>
      <c r="C178" s="298"/>
      <c r="D178" s="298"/>
      <c r="E178" s="299"/>
    </row>
    <row r="179" s="279" customFormat="1" ht="38.1" customHeight="1" spans="1:5">
      <c r="A179" s="296" t="s">
        <v>2814</v>
      </c>
      <c r="B179" s="297" t="s">
        <v>2815</v>
      </c>
      <c r="C179" s="298"/>
      <c r="D179" s="298"/>
      <c r="E179" s="299"/>
    </row>
    <row r="180" s="279" customFormat="1" ht="38.1" customHeight="1" spans="1:5">
      <c r="A180" s="296" t="s">
        <v>2816</v>
      </c>
      <c r="B180" s="297" t="s">
        <v>2817</v>
      </c>
      <c r="C180" s="298"/>
      <c r="D180" s="298">
        <v>0</v>
      </c>
      <c r="E180" s="299" t="str">
        <f t="shared" si="2"/>
        <v/>
      </c>
    </row>
    <row r="181" s="279" customFormat="1" ht="38.1" customHeight="1" spans="1:5">
      <c r="A181" s="296" t="s">
        <v>2818</v>
      </c>
      <c r="B181" s="297" t="s">
        <v>2819</v>
      </c>
      <c r="C181" s="298"/>
      <c r="D181" s="298"/>
      <c r="E181" s="299"/>
    </row>
    <row r="182" s="279" customFormat="1" ht="38.1" customHeight="1" spans="1:5">
      <c r="A182" s="296" t="s">
        <v>2820</v>
      </c>
      <c r="B182" s="297" t="s">
        <v>2821</v>
      </c>
      <c r="C182" s="298"/>
      <c r="D182" s="298">
        <v>0</v>
      </c>
      <c r="E182" s="299" t="str">
        <f t="shared" si="2"/>
        <v/>
      </c>
    </row>
    <row r="183" ht="38.1" customHeight="1" spans="1:5">
      <c r="A183" s="296" t="s">
        <v>2822</v>
      </c>
      <c r="B183" s="297" t="s">
        <v>2823</v>
      </c>
      <c r="C183" s="298"/>
      <c r="D183" s="298">
        <v>0</v>
      </c>
      <c r="E183" s="299" t="str">
        <f t="shared" si="2"/>
        <v/>
      </c>
    </row>
    <row r="184" ht="38.1" customHeight="1" spans="1:5">
      <c r="A184" s="296" t="s">
        <v>2824</v>
      </c>
      <c r="B184" s="297" t="s">
        <v>2825</v>
      </c>
      <c r="C184" s="298"/>
      <c r="D184" s="298">
        <f>SUM(D185:D186)</f>
        <v>0</v>
      </c>
      <c r="E184" s="299" t="str">
        <f t="shared" si="2"/>
        <v/>
      </c>
    </row>
    <row r="185" s="279" customFormat="1" ht="38.1" customHeight="1" spans="1:5">
      <c r="A185" s="296" t="s">
        <v>2826</v>
      </c>
      <c r="B185" s="297" t="s">
        <v>2748</v>
      </c>
      <c r="C185" s="298"/>
      <c r="D185" s="298">
        <v>0</v>
      </c>
      <c r="E185" s="299" t="str">
        <f t="shared" si="2"/>
        <v/>
      </c>
    </row>
    <row r="186" s="279" customFormat="1" ht="38.1" customHeight="1" spans="1:5">
      <c r="A186" s="296" t="s">
        <v>2827</v>
      </c>
      <c r="B186" s="297" t="s">
        <v>2828</v>
      </c>
      <c r="C186" s="298"/>
      <c r="D186" s="298">
        <v>0</v>
      </c>
      <c r="E186" s="299" t="str">
        <f t="shared" si="2"/>
        <v/>
      </c>
    </row>
    <row r="187" s="279" customFormat="1" ht="38.1" customHeight="1" spans="1:5">
      <c r="A187" s="296" t="s">
        <v>2829</v>
      </c>
      <c r="B187" s="294" t="s">
        <v>2830</v>
      </c>
      <c r="C187" s="298"/>
      <c r="D187" s="295"/>
      <c r="E187" s="299"/>
    </row>
    <row r="188" s="279" customFormat="1" ht="38.1" customHeight="1" spans="1:5">
      <c r="A188" s="296" t="s">
        <v>2831</v>
      </c>
      <c r="B188" s="297" t="s">
        <v>2748</v>
      </c>
      <c r="C188" s="298"/>
      <c r="D188" s="298"/>
      <c r="E188" s="299"/>
    </row>
    <row r="189" s="279" customFormat="1" ht="38.1" customHeight="1" spans="1:5">
      <c r="A189" s="296" t="s">
        <v>2832</v>
      </c>
      <c r="B189" s="297" t="s">
        <v>2833</v>
      </c>
      <c r="C189" s="298"/>
      <c r="D189" s="298"/>
      <c r="E189" s="299"/>
    </row>
    <row r="190" s="279" customFormat="1" ht="38.1" customHeight="1" spans="1:5">
      <c r="A190" s="296" t="s">
        <v>2834</v>
      </c>
      <c r="B190" s="297" t="s">
        <v>2835</v>
      </c>
      <c r="C190" s="298"/>
      <c r="D190" s="298">
        <v>0</v>
      </c>
      <c r="E190" s="299" t="str">
        <f t="shared" si="2"/>
        <v/>
      </c>
    </row>
    <row r="191" ht="38.1" customHeight="1" spans="1:5">
      <c r="A191" s="296" t="s">
        <v>2836</v>
      </c>
      <c r="B191" s="297" t="s">
        <v>2837</v>
      </c>
      <c r="C191" s="298"/>
      <c r="D191" s="298">
        <f>SUM(D192:D194)</f>
        <v>0</v>
      </c>
      <c r="E191" s="299" t="str">
        <f t="shared" si="2"/>
        <v/>
      </c>
    </row>
    <row r="192" ht="38.1" customHeight="1" spans="1:5">
      <c r="A192" s="296" t="s">
        <v>2838</v>
      </c>
      <c r="B192" s="297" t="s">
        <v>2767</v>
      </c>
      <c r="C192" s="298"/>
      <c r="D192" s="298">
        <v>0</v>
      </c>
      <c r="E192" s="299" t="str">
        <f t="shared" si="2"/>
        <v/>
      </c>
    </row>
    <row r="193" ht="38.1" customHeight="1" spans="1:5">
      <c r="A193" s="296" t="s">
        <v>2839</v>
      </c>
      <c r="B193" s="297" t="s">
        <v>2771</v>
      </c>
      <c r="C193" s="298"/>
      <c r="D193" s="298">
        <v>0</v>
      </c>
      <c r="E193" s="299" t="str">
        <f t="shared" si="2"/>
        <v/>
      </c>
    </row>
    <row r="194" s="279" customFormat="1" ht="38.1" customHeight="1" spans="1:5">
      <c r="A194" s="296" t="s">
        <v>2840</v>
      </c>
      <c r="B194" s="297" t="s">
        <v>2841</v>
      </c>
      <c r="C194" s="298"/>
      <c r="D194" s="298">
        <v>0</v>
      </c>
      <c r="E194" s="299" t="str">
        <f t="shared" si="2"/>
        <v/>
      </c>
    </row>
    <row r="195" ht="38.1" customHeight="1" spans="1:5">
      <c r="A195" s="290" t="s">
        <v>94</v>
      </c>
      <c r="B195" s="291" t="s">
        <v>2842</v>
      </c>
      <c r="C195" s="303"/>
      <c r="D195" s="292"/>
      <c r="E195" s="302"/>
    </row>
    <row r="196" ht="38.1" customHeight="1" spans="1:5">
      <c r="A196" s="296" t="s">
        <v>2843</v>
      </c>
      <c r="B196" s="294" t="s">
        <v>2844</v>
      </c>
      <c r="C196" s="298"/>
      <c r="D196" s="295"/>
      <c r="E196" s="299"/>
    </row>
    <row r="197" ht="38.1" customHeight="1" spans="1:5">
      <c r="A197" s="296" t="s">
        <v>2845</v>
      </c>
      <c r="B197" s="297" t="s">
        <v>2846</v>
      </c>
      <c r="C197" s="298"/>
      <c r="D197" s="298"/>
      <c r="E197" s="299"/>
    </row>
    <row r="198" s="279" customFormat="1" ht="38.1" customHeight="1" spans="1:5">
      <c r="A198" s="296" t="s">
        <v>2847</v>
      </c>
      <c r="B198" s="297" t="s">
        <v>2848</v>
      </c>
      <c r="C198" s="298"/>
      <c r="D198" s="298">
        <v>0</v>
      </c>
      <c r="E198" s="299" t="str">
        <f t="shared" si="2"/>
        <v/>
      </c>
    </row>
    <row r="199" s="279" customFormat="1" ht="38.1" customHeight="1" spans="1:5">
      <c r="A199" s="290" t="s">
        <v>116</v>
      </c>
      <c r="B199" s="291" t="s">
        <v>2849</v>
      </c>
      <c r="C199" s="303">
        <f>C200+C204++C213+C225</f>
        <v>498</v>
      </c>
      <c r="D199" s="303">
        <f>D200+D204++D213+D225</f>
        <v>9155</v>
      </c>
      <c r="E199" s="302">
        <f>D199/C199-1</f>
        <v>17.384</v>
      </c>
    </row>
    <row r="200" ht="38.1" customHeight="1" spans="1:5">
      <c r="A200" s="296" t="s">
        <v>2850</v>
      </c>
      <c r="B200" s="294" t="s">
        <v>2851</v>
      </c>
      <c r="C200" s="298">
        <f>SUM(C201:C212)</f>
        <v>0</v>
      </c>
      <c r="D200" s="298"/>
      <c r="E200" s="302"/>
    </row>
    <row r="201" ht="38.1" customHeight="1" spans="1:5">
      <c r="A201" s="296" t="s">
        <v>2852</v>
      </c>
      <c r="B201" s="297" t="s">
        <v>2853</v>
      </c>
      <c r="C201" s="298"/>
      <c r="D201" s="298"/>
      <c r="E201" s="302"/>
    </row>
    <row r="202" s="279" customFormat="1" ht="38.1" customHeight="1" spans="1:5">
      <c r="A202" s="296" t="s">
        <v>2854</v>
      </c>
      <c r="B202" s="297" t="s">
        <v>2855</v>
      </c>
      <c r="C202" s="298"/>
      <c r="D202" s="298"/>
      <c r="E202" s="302"/>
    </row>
    <row r="203" s="279" customFormat="1" ht="38.1" customHeight="1" spans="1:5">
      <c r="A203" s="296" t="s">
        <v>2856</v>
      </c>
      <c r="B203" s="297" t="s">
        <v>2857</v>
      </c>
      <c r="C203" s="298"/>
      <c r="D203" s="298"/>
      <c r="E203" s="299"/>
    </row>
    <row r="204" ht="38.1" customHeight="1" spans="1:5">
      <c r="A204" s="296" t="s">
        <v>2858</v>
      </c>
      <c r="B204" s="294" t="s">
        <v>2859</v>
      </c>
      <c r="C204" s="298"/>
      <c r="D204" s="295"/>
      <c r="E204" s="299"/>
    </row>
    <row r="205" s="279" customFormat="1" ht="38.1" customHeight="1" spans="1:5">
      <c r="A205" s="296" t="s">
        <v>2860</v>
      </c>
      <c r="B205" s="297" t="s">
        <v>2861</v>
      </c>
      <c r="C205" s="298"/>
      <c r="D205" s="298"/>
      <c r="E205" s="299"/>
    </row>
    <row r="206" ht="38.1" customHeight="1" spans="1:5">
      <c r="A206" s="296" t="s">
        <v>2862</v>
      </c>
      <c r="B206" s="297" t="s">
        <v>2863</v>
      </c>
      <c r="C206" s="298"/>
      <c r="D206" s="298"/>
      <c r="E206" s="299"/>
    </row>
    <row r="207" ht="38.1" customHeight="1" spans="1:5">
      <c r="A207" s="296" t="s">
        <v>2864</v>
      </c>
      <c r="B207" s="297" t="s">
        <v>2865</v>
      </c>
      <c r="C207" s="298"/>
      <c r="D207" s="298"/>
      <c r="E207" s="299"/>
    </row>
    <row r="208" ht="38.1" customHeight="1" spans="1:5">
      <c r="A208" s="296" t="s">
        <v>2866</v>
      </c>
      <c r="B208" s="297" t="s">
        <v>2867</v>
      </c>
      <c r="C208" s="298"/>
      <c r="D208" s="298"/>
      <c r="E208" s="299"/>
    </row>
    <row r="209" ht="38.1" customHeight="1" spans="1:5">
      <c r="A209" s="296" t="s">
        <v>2868</v>
      </c>
      <c r="B209" s="297" t="s">
        <v>2869</v>
      </c>
      <c r="C209" s="298"/>
      <c r="D209" s="298"/>
      <c r="E209" s="299"/>
    </row>
    <row r="210" ht="38.1" customHeight="1" spans="1:5">
      <c r="A210" s="296" t="s">
        <v>2870</v>
      </c>
      <c r="B210" s="297" t="s">
        <v>2871</v>
      </c>
      <c r="C210" s="298"/>
      <c r="D210" s="298">
        <v>0</v>
      </c>
      <c r="E210" s="299" t="str">
        <f t="shared" si="2"/>
        <v/>
      </c>
    </row>
    <row r="211" s="279" customFormat="1" ht="38.1" customHeight="1" spans="1:5">
      <c r="A211" s="296" t="s">
        <v>2872</v>
      </c>
      <c r="B211" s="297" t="s">
        <v>2873</v>
      </c>
      <c r="C211" s="298"/>
      <c r="D211" s="298"/>
      <c r="E211" s="299"/>
    </row>
    <row r="212" ht="38.1" customHeight="1" spans="1:5">
      <c r="A212" s="296" t="s">
        <v>2874</v>
      </c>
      <c r="B212" s="297" t="s">
        <v>2875</v>
      </c>
      <c r="C212" s="298"/>
      <c r="D212" s="298"/>
      <c r="E212" s="299"/>
    </row>
    <row r="213" ht="38.1" customHeight="1" spans="1:5">
      <c r="A213" s="296" t="s">
        <v>2876</v>
      </c>
      <c r="B213" s="294" t="s">
        <v>2877</v>
      </c>
      <c r="C213" s="298">
        <f>SUM(C214:C224)</f>
        <v>498</v>
      </c>
      <c r="D213" s="298">
        <f>SUM(D214:D224)</f>
        <v>3155</v>
      </c>
      <c r="E213" s="302">
        <f>D213/C213-1</f>
        <v>5.335</v>
      </c>
    </row>
    <row r="214" ht="38.1" customHeight="1" spans="1:5">
      <c r="A214" s="305">
        <v>2296001</v>
      </c>
      <c r="B214" s="297" t="s">
        <v>2878</v>
      </c>
      <c r="C214" s="298"/>
      <c r="D214" s="298">
        <v>5</v>
      </c>
      <c r="E214" s="302"/>
    </row>
    <row r="215" s="279" customFormat="1" ht="38.1" customHeight="1" spans="1:5">
      <c r="A215" s="296" t="s">
        <v>2879</v>
      </c>
      <c r="B215" s="297" t="s">
        <v>2880</v>
      </c>
      <c r="C215" s="298">
        <v>48</v>
      </c>
      <c r="D215" s="298">
        <v>234</v>
      </c>
      <c r="E215" s="302">
        <f>D215/C215-1</f>
        <v>3.875</v>
      </c>
    </row>
    <row r="216" ht="38.1" customHeight="1" spans="1:5">
      <c r="A216" s="296" t="s">
        <v>2881</v>
      </c>
      <c r="B216" s="297" t="s">
        <v>2882</v>
      </c>
      <c r="C216" s="298"/>
      <c r="D216" s="298">
        <v>794</v>
      </c>
      <c r="E216" s="302"/>
    </row>
    <row r="217" ht="38.1" customHeight="1" spans="1:5">
      <c r="A217" s="296" t="s">
        <v>2883</v>
      </c>
      <c r="B217" s="297" t="s">
        <v>2884</v>
      </c>
      <c r="C217" s="298"/>
      <c r="D217" s="298">
        <v>26</v>
      </c>
      <c r="E217" s="302"/>
    </row>
    <row r="218" ht="38.1" customHeight="1" spans="1:5">
      <c r="A218" s="296" t="s">
        <v>2885</v>
      </c>
      <c r="B218" s="297" t="s">
        <v>2886</v>
      </c>
      <c r="C218" s="298"/>
      <c r="D218" s="298"/>
      <c r="E218" s="302"/>
    </row>
    <row r="219" ht="38.1" customHeight="1" spans="1:5">
      <c r="A219" s="296" t="s">
        <v>2887</v>
      </c>
      <c r="B219" s="297" t="s">
        <v>2888</v>
      </c>
      <c r="C219" s="298">
        <v>57</v>
      </c>
      <c r="D219" s="298">
        <v>232</v>
      </c>
      <c r="E219" s="302">
        <f>D219/C219-1</f>
        <v>3.07</v>
      </c>
    </row>
    <row r="220" s="279" customFormat="1" ht="38.1" customHeight="1" spans="1:5">
      <c r="A220" s="296" t="s">
        <v>2889</v>
      </c>
      <c r="B220" s="297" t="s">
        <v>2890</v>
      </c>
      <c r="C220" s="298">
        <v>0</v>
      </c>
      <c r="D220" s="298"/>
      <c r="E220" s="302"/>
    </row>
    <row r="221" s="279" customFormat="1" ht="38.1" customHeight="1" spans="1:5">
      <c r="A221" s="296" t="s">
        <v>2891</v>
      </c>
      <c r="B221" s="297" t="s">
        <v>2892</v>
      </c>
      <c r="C221" s="298">
        <v>0</v>
      </c>
      <c r="D221" s="298"/>
      <c r="E221" s="299"/>
    </row>
    <row r="222" s="279" customFormat="1" ht="38.1" customHeight="1" spans="1:5">
      <c r="A222" s="296" t="s">
        <v>2893</v>
      </c>
      <c r="B222" s="297" t="s">
        <v>2894</v>
      </c>
      <c r="C222" s="298">
        <v>0</v>
      </c>
      <c r="D222" s="298"/>
      <c r="E222" s="299"/>
    </row>
    <row r="223" ht="38.1" customHeight="1" spans="1:5">
      <c r="A223" s="296" t="s">
        <v>2895</v>
      </c>
      <c r="B223" s="297" t="s">
        <v>2896</v>
      </c>
      <c r="C223" s="298">
        <v>0</v>
      </c>
      <c r="D223" s="298"/>
      <c r="E223" s="299"/>
    </row>
    <row r="224" s="279" customFormat="1" ht="38.1" customHeight="1" spans="1:5">
      <c r="A224" s="296" t="s">
        <v>2897</v>
      </c>
      <c r="B224" s="297" t="s">
        <v>2898</v>
      </c>
      <c r="C224" s="298">
        <v>393</v>
      </c>
      <c r="D224" s="298">
        <v>1864</v>
      </c>
      <c r="E224" s="302">
        <f>D224/C224-1</f>
        <v>3.743</v>
      </c>
    </row>
    <row r="225" s="279" customFormat="1" ht="38.1" customHeight="1" spans="1:5">
      <c r="A225" s="296" t="s">
        <v>2899</v>
      </c>
      <c r="B225" s="294" t="s">
        <v>2900</v>
      </c>
      <c r="C225" s="298"/>
      <c r="D225" s="298">
        <f>D226</f>
        <v>6000</v>
      </c>
      <c r="E225" s="302"/>
    </row>
    <row r="226" s="279" customFormat="1" ht="38.1" customHeight="1" spans="1:5">
      <c r="A226" s="296" t="s">
        <v>2901</v>
      </c>
      <c r="B226" s="297" t="s">
        <v>2902</v>
      </c>
      <c r="C226" s="298"/>
      <c r="D226" s="298">
        <v>6000</v>
      </c>
      <c r="E226" s="302"/>
    </row>
    <row r="227" s="279" customFormat="1" ht="38.1" customHeight="1" spans="1:5">
      <c r="A227" s="290" t="s">
        <v>112</v>
      </c>
      <c r="B227" s="291" t="s">
        <v>2903</v>
      </c>
      <c r="C227" s="303">
        <f>SUM(C228:C243)</f>
        <v>5000</v>
      </c>
      <c r="D227" s="303">
        <f>SUM(D228:D243)</f>
        <v>5756</v>
      </c>
      <c r="E227" s="302">
        <f>D227/C227-1</f>
        <v>0.151</v>
      </c>
    </row>
    <row r="228" s="279" customFormat="1" ht="38.1" customHeight="1" spans="1:5">
      <c r="A228" s="296" t="s">
        <v>2904</v>
      </c>
      <c r="B228" s="297" t="s">
        <v>2905</v>
      </c>
      <c r="C228" s="298"/>
      <c r="D228" s="298">
        <v>0</v>
      </c>
      <c r="E228" s="299" t="str">
        <f t="shared" ref="E228:E280" si="3">IF(C228&gt;0,D228/C228-1,IF(C228&lt;0,-(D228/C228-1),""))</f>
        <v/>
      </c>
    </row>
    <row r="229" s="279" customFormat="1" ht="38.1" customHeight="1" spans="1:5">
      <c r="A229" s="296" t="s">
        <v>2906</v>
      </c>
      <c r="B229" s="297" t="s">
        <v>2907</v>
      </c>
      <c r="C229" s="298"/>
      <c r="D229" s="298">
        <v>0</v>
      </c>
      <c r="E229" s="299" t="str">
        <f t="shared" si="3"/>
        <v/>
      </c>
    </row>
    <row r="230" s="279" customFormat="1" ht="38.1" customHeight="1" spans="1:5">
      <c r="A230" s="296" t="s">
        <v>2908</v>
      </c>
      <c r="B230" s="297" t="s">
        <v>2909</v>
      </c>
      <c r="C230" s="298"/>
      <c r="D230" s="298">
        <v>0</v>
      </c>
      <c r="E230" s="299" t="str">
        <f t="shared" si="3"/>
        <v/>
      </c>
    </row>
    <row r="231" s="279" customFormat="1" ht="38.1" customHeight="1" spans="1:5">
      <c r="A231" s="296" t="s">
        <v>2910</v>
      </c>
      <c r="B231" s="297" t="s">
        <v>2911</v>
      </c>
      <c r="C231" s="298">
        <v>382</v>
      </c>
      <c r="D231" s="298">
        <v>357</v>
      </c>
      <c r="E231" s="302">
        <f>D231/C231-1</f>
        <v>-0.065</v>
      </c>
    </row>
    <row r="232" s="279" customFormat="1" ht="38.1" customHeight="1" spans="1:5">
      <c r="A232" s="296" t="s">
        <v>2912</v>
      </c>
      <c r="B232" s="297" t="s">
        <v>2913</v>
      </c>
      <c r="C232" s="298"/>
      <c r="D232" s="298">
        <v>0</v>
      </c>
      <c r="E232" s="299" t="str">
        <f t="shared" si="3"/>
        <v/>
      </c>
    </row>
    <row r="233" ht="38.1" customHeight="1" spans="1:5">
      <c r="A233" s="296" t="s">
        <v>2914</v>
      </c>
      <c r="B233" s="297" t="s">
        <v>2915</v>
      </c>
      <c r="C233" s="298"/>
      <c r="D233" s="298"/>
      <c r="E233" s="299"/>
    </row>
    <row r="234" ht="38.1" customHeight="1" spans="1:5">
      <c r="A234" s="296" t="s">
        <v>2916</v>
      </c>
      <c r="B234" s="297" t="s">
        <v>2917</v>
      </c>
      <c r="C234" s="298"/>
      <c r="D234" s="298"/>
      <c r="E234" s="299"/>
    </row>
    <row r="235" ht="38.1" customHeight="1" spans="1:5">
      <c r="A235" s="296" t="s">
        <v>2918</v>
      </c>
      <c r="B235" s="297" t="s">
        <v>2919</v>
      </c>
      <c r="C235" s="298"/>
      <c r="D235" s="298">
        <v>0</v>
      </c>
      <c r="E235" s="299" t="str">
        <f t="shared" si="3"/>
        <v/>
      </c>
    </row>
    <row r="236" ht="38.1" customHeight="1" spans="1:5">
      <c r="A236" s="296" t="s">
        <v>2920</v>
      </c>
      <c r="B236" s="297" t="s">
        <v>2921</v>
      </c>
      <c r="C236" s="298"/>
      <c r="D236" s="298">
        <v>0</v>
      </c>
      <c r="E236" s="299" t="str">
        <f t="shared" si="3"/>
        <v/>
      </c>
    </row>
    <row r="237" ht="38.1" customHeight="1" spans="1:5">
      <c r="A237" s="296" t="s">
        <v>2922</v>
      </c>
      <c r="B237" s="297" t="s">
        <v>2923</v>
      </c>
      <c r="C237" s="298"/>
      <c r="D237" s="298">
        <v>0</v>
      </c>
      <c r="E237" s="299" t="str">
        <f t="shared" si="3"/>
        <v/>
      </c>
    </row>
    <row r="238" ht="38.1" customHeight="1" spans="1:5">
      <c r="A238" s="296" t="s">
        <v>2924</v>
      </c>
      <c r="B238" s="297" t="s">
        <v>2925</v>
      </c>
      <c r="C238" s="298"/>
      <c r="D238" s="298">
        <v>0</v>
      </c>
      <c r="E238" s="299" t="str">
        <f t="shared" si="3"/>
        <v/>
      </c>
    </row>
    <row r="239" ht="38.1" customHeight="1" spans="1:5">
      <c r="A239" s="296" t="s">
        <v>2926</v>
      </c>
      <c r="B239" s="297" t="s">
        <v>2927</v>
      </c>
      <c r="C239" s="298">
        <v>388</v>
      </c>
      <c r="D239" s="298">
        <v>270</v>
      </c>
      <c r="E239" s="302">
        <f>D239/C239-1</f>
        <v>-0.304</v>
      </c>
    </row>
    <row r="240" s="279" customFormat="1" ht="38.1" customHeight="1" spans="1:5">
      <c r="A240" s="296" t="s">
        <v>2928</v>
      </c>
      <c r="B240" s="297" t="s">
        <v>2929</v>
      </c>
      <c r="C240" s="298"/>
      <c r="D240" s="298"/>
      <c r="E240" s="302"/>
    </row>
    <row r="241" s="279" customFormat="1" ht="38.1" customHeight="1" spans="1:5">
      <c r="A241" s="296" t="s">
        <v>2930</v>
      </c>
      <c r="B241" s="297" t="s">
        <v>2931</v>
      </c>
      <c r="C241" s="298"/>
      <c r="D241" s="298"/>
      <c r="E241" s="302"/>
    </row>
    <row r="242" s="279" customFormat="1" ht="38.1" customHeight="1" spans="1:5">
      <c r="A242" s="296" t="s">
        <v>2932</v>
      </c>
      <c r="B242" s="297" t="s">
        <v>2933</v>
      </c>
      <c r="C242" s="298">
        <v>4230</v>
      </c>
      <c r="D242" s="298">
        <v>4230</v>
      </c>
      <c r="E242" s="302">
        <f t="shared" ref="E240:E245" si="4">D242/C242-1</f>
        <v>0</v>
      </c>
    </row>
    <row r="243" ht="38.1" customHeight="1" spans="1:5">
      <c r="A243" s="296" t="s">
        <v>2934</v>
      </c>
      <c r="B243" s="297" t="s">
        <v>2935</v>
      </c>
      <c r="C243" s="298"/>
      <c r="D243" s="298">
        <v>899</v>
      </c>
      <c r="E243" s="302"/>
    </row>
    <row r="244" s="279" customFormat="1" ht="38.1" customHeight="1" spans="1:5">
      <c r="A244" s="290" t="s">
        <v>114</v>
      </c>
      <c r="B244" s="291" t="s">
        <v>2936</v>
      </c>
      <c r="C244" s="303">
        <f>C245</f>
        <v>23</v>
      </c>
      <c r="D244" s="303">
        <f>D245</f>
        <v>93</v>
      </c>
      <c r="E244" s="302">
        <f t="shared" si="4"/>
        <v>3.043</v>
      </c>
    </row>
    <row r="245" s="279" customFormat="1" ht="38.1" customHeight="1" spans="1:5">
      <c r="A245" s="305">
        <v>23304</v>
      </c>
      <c r="B245" s="294" t="s">
        <v>2937</v>
      </c>
      <c r="C245" s="298">
        <f>SUM(C246:C261)</f>
        <v>23</v>
      </c>
      <c r="D245" s="298">
        <f>SUM(D246:D261)</f>
        <v>93</v>
      </c>
      <c r="E245" s="302">
        <f t="shared" si="4"/>
        <v>3.043</v>
      </c>
    </row>
    <row r="246" ht="38.1" customHeight="1" spans="1:5">
      <c r="A246" s="296" t="s">
        <v>2938</v>
      </c>
      <c r="B246" s="297" t="s">
        <v>2939</v>
      </c>
      <c r="C246" s="298"/>
      <c r="D246" s="298">
        <v>0</v>
      </c>
      <c r="E246" s="299" t="str">
        <f t="shared" si="3"/>
        <v/>
      </c>
    </row>
    <row r="247" s="279" customFormat="1" ht="38.1" customHeight="1" spans="1:5">
      <c r="A247" s="296" t="s">
        <v>2940</v>
      </c>
      <c r="B247" s="297" t="s">
        <v>2941</v>
      </c>
      <c r="C247" s="298"/>
      <c r="D247" s="298">
        <v>0</v>
      </c>
      <c r="E247" s="299" t="str">
        <f t="shared" si="3"/>
        <v/>
      </c>
    </row>
    <row r="248" ht="38.1" customHeight="1" spans="1:5">
      <c r="A248" s="296" t="s">
        <v>2942</v>
      </c>
      <c r="B248" s="297" t="s">
        <v>2943</v>
      </c>
      <c r="C248" s="298"/>
      <c r="D248" s="298">
        <v>0</v>
      </c>
      <c r="E248" s="299" t="str">
        <f t="shared" si="3"/>
        <v/>
      </c>
    </row>
    <row r="249" s="279" customFormat="1" ht="38.1" customHeight="1" spans="1:5">
      <c r="A249" s="296" t="s">
        <v>2944</v>
      </c>
      <c r="B249" s="297" t="s">
        <v>2945</v>
      </c>
      <c r="C249" s="298">
        <v>1</v>
      </c>
      <c r="D249" s="298">
        <v>5</v>
      </c>
      <c r="E249" s="302">
        <f>D249/C249-1</f>
        <v>4</v>
      </c>
    </row>
    <row r="250" s="279" customFormat="1" ht="38.1" customHeight="1" spans="1:5">
      <c r="A250" s="296" t="s">
        <v>2946</v>
      </c>
      <c r="B250" s="297" t="s">
        <v>2947</v>
      </c>
      <c r="C250" s="298"/>
      <c r="D250" s="298">
        <v>0</v>
      </c>
      <c r="E250" s="299" t="str">
        <f t="shared" si="3"/>
        <v/>
      </c>
    </row>
    <row r="251" ht="38.1" customHeight="1" spans="1:5">
      <c r="A251" s="296" t="s">
        <v>2948</v>
      </c>
      <c r="B251" s="297" t="s">
        <v>2949</v>
      </c>
      <c r="C251" s="298"/>
      <c r="D251" s="298">
        <v>0</v>
      </c>
      <c r="E251" s="299" t="str">
        <f t="shared" si="3"/>
        <v/>
      </c>
    </row>
    <row r="252" ht="38.1" customHeight="1" spans="1:5">
      <c r="A252" s="296" t="s">
        <v>2950</v>
      </c>
      <c r="B252" s="297" t="s">
        <v>2951</v>
      </c>
      <c r="C252" s="298"/>
      <c r="D252" s="298"/>
      <c r="E252" s="299"/>
    </row>
    <row r="253" ht="38.1" customHeight="1" spans="1:5">
      <c r="A253" s="296" t="s">
        <v>2952</v>
      </c>
      <c r="B253" s="297" t="s">
        <v>2953</v>
      </c>
      <c r="C253" s="298"/>
      <c r="D253" s="298">
        <v>0</v>
      </c>
      <c r="E253" s="299" t="str">
        <f t="shared" si="3"/>
        <v/>
      </c>
    </row>
    <row r="254" ht="38.1" customHeight="1" spans="1:5">
      <c r="A254" s="296" t="s">
        <v>2954</v>
      </c>
      <c r="B254" s="297" t="s">
        <v>2955</v>
      </c>
      <c r="C254" s="298"/>
      <c r="D254" s="298">
        <v>0</v>
      </c>
      <c r="E254" s="299" t="str">
        <f t="shared" si="3"/>
        <v/>
      </c>
    </row>
    <row r="255" ht="38.1" customHeight="1" spans="1:5">
      <c r="A255" s="296" t="s">
        <v>2956</v>
      </c>
      <c r="B255" s="297" t="s">
        <v>2957</v>
      </c>
      <c r="C255" s="298"/>
      <c r="D255" s="298">
        <v>0</v>
      </c>
      <c r="E255" s="299" t="str">
        <f t="shared" si="3"/>
        <v/>
      </c>
    </row>
    <row r="256" ht="38.1" customHeight="1" spans="1:5">
      <c r="A256" s="296" t="s">
        <v>2958</v>
      </c>
      <c r="B256" s="297" t="s">
        <v>2959</v>
      </c>
      <c r="C256" s="298"/>
      <c r="D256" s="298">
        <v>0</v>
      </c>
      <c r="E256" s="299" t="str">
        <f t="shared" si="3"/>
        <v/>
      </c>
    </row>
    <row r="257" ht="38.1" customHeight="1" spans="1:5">
      <c r="A257" s="296" t="s">
        <v>2960</v>
      </c>
      <c r="B257" s="297" t="s">
        <v>2961</v>
      </c>
      <c r="C257" s="298">
        <v>11</v>
      </c>
      <c r="D257" s="298"/>
      <c r="E257" s="299">
        <f>D257/C257-1</f>
        <v>-1</v>
      </c>
    </row>
    <row r="258" ht="38.1" customHeight="1" spans="1:5">
      <c r="A258" s="296" t="s">
        <v>2962</v>
      </c>
      <c r="B258" s="297" t="s">
        <v>2963</v>
      </c>
      <c r="C258" s="298"/>
      <c r="D258" s="298"/>
      <c r="E258" s="299"/>
    </row>
    <row r="259" s="279" customFormat="1" ht="38.1" customHeight="1" spans="1:5">
      <c r="A259" s="296" t="s">
        <v>2964</v>
      </c>
      <c r="B259" s="297" t="s">
        <v>2965</v>
      </c>
      <c r="C259" s="298"/>
      <c r="D259" s="298"/>
      <c r="E259" s="299"/>
    </row>
    <row r="260" ht="38.1" customHeight="1" spans="1:5">
      <c r="A260" s="296" t="s">
        <v>2966</v>
      </c>
      <c r="B260" s="297" t="s">
        <v>2967</v>
      </c>
      <c r="C260" s="298"/>
      <c r="D260" s="298">
        <v>38</v>
      </c>
      <c r="E260" s="299"/>
    </row>
    <row r="261" ht="38.1" customHeight="1" spans="1:5">
      <c r="A261" s="296" t="s">
        <v>2968</v>
      </c>
      <c r="B261" s="297" t="s">
        <v>2969</v>
      </c>
      <c r="C261" s="298">
        <v>11</v>
      </c>
      <c r="D261" s="298">
        <v>50</v>
      </c>
      <c r="E261" s="299">
        <f>D261/C261-1</f>
        <v>3.545</v>
      </c>
    </row>
    <row r="262" ht="38.1" customHeight="1" spans="1:5">
      <c r="A262" s="304" t="s">
        <v>2970</v>
      </c>
      <c r="B262" s="291" t="s">
        <v>2971</v>
      </c>
      <c r="C262" s="303"/>
      <c r="D262" s="292"/>
      <c r="E262" s="302"/>
    </row>
    <row r="263" ht="38.1" customHeight="1" spans="1:5">
      <c r="A263" s="305" t="s">
        <v>2972</v>
      </c>
      <c r="B263" s="294" t="s">
        <v>2973</v>
      </c>
      <c r="C263" s="298"/>
      <c r="D263" s="295"/>
      <c r="E263" s="299"/>
    </row>
    <row r="264" ht="38.1" customHeight="1" spans="1:5">
      <c r="A264" s="305" t="s">
        <v>2974</v>
      </c>
      <c r="B264" s="297" t="s">
        <v>2975</v>
      </c>
      <c r="C264" s="298"/>
      <c r="D264" s="298"/>
      <c r="E264" s="299"/>
    </row>
    <row r="265" ht="38.1" customHeight="1" spans="1:5">
      <c r="A265" s="305" t="s">
        <v>2976</v>
      </c>
      <c r="B265" s="297" t="s">
        <v>2977</v>
      </c>
      <c r="C265" s="298"/>
      <c r="D265" s="298"/>
      <c r="E265" s="299" t="str">
        <f t="shared" si="3"/>
        <v/>
      </c>
    </row>
    <row r="266" ht="38.1" customHeight="1" spans="1:5">
      <c r="A266" s="305" t="s">
        <v>2978</v>
      </c>
      <c r="B266" s="297" t="s">
        <v>2979</v>
      </c>
      <c r="C266" s="298"/>
      <c r="D266" s="298"/>
      <c r="E266" s="299"/>
    </row>
    <row r="267" ht="38.1" customHeight="1" spans="1:5">
      <c r="A267" s="305" t="s">
        <v>2980</v>
      </c>
      <c r="B267" s="297" t="s">
        <v>2981</v>
      </c>
      <c r="C267" s="298"/>
      <c r="D267" s="298"/>
      <c r="E267" s="299" t="str">
        <f t="shared" si="3"/>
        <v/>
      </c>
    </row>
    <row r="268" ht="38.1" customHeight="1" spans="1:5">
      <c r="A268" s="305" t="s">
        <v>2982</v>
      </c>
      <c r="B268" s="297" t="s">
        <v>2983</v>
      </c>
      <c r="C268" s="298"/>
      <c r="D268" s="298"/>
      <c r="E268" s="299"/>
    </row>
    <row r="269" ht="38.1" customHeight="1" spans="1:5">
      <c r="A269" s="305" t="s">
        <v>2984</v>
      </c>
      <c r="B269" s="297" t="s">
        <v>2985</v>
      </c>
      <c r="C269" s="298"/>
      <c r="D269" s="298"/>
      <c r="E269" s="299"/>
    </row>
    <row r="270" ht="38.1" customHeight="1" spans="1:5">
      <c r="A270" s="305" t="s">
        <v>2986</v>
      </c>
      <c r="B270" s="297" t="s">
        <v>2987</v>
      </c>
      <c r="C270" s="298"/>
      <c r="D270" s="298"/>
      <c r="E270" s="299"/>
    </row>
    <row r="271" ht="38.1" customHeight="1" spans="1:5">
      <c r="A271" s="305" t="s">
        <v>2988</v>
      </c>
      <c r="B271" s="297" t="s">
        <v>2989</v>
      </c>
      <c r="C271" s="298"/>
      <c r="D271" s="298"/>
      <c r="E271" s="299"/>
    </row>
    <row r="272" ht="38.1" customHeight="1" spans="1:5">
      <c r="A272" s="305" t="s">
        <v>2990</v>
      </c>
      <c r="B272" s="297" t="s">
        <v>2991</v>
      </c>
      <c r="C272" s="298"/>
      <c r="D272" s="298"/>
      <c r="E272" s="299"/>
    </row>
    <row r="273" ht="38.1" customHeight="1" spans="1:5">
      <c r="A273" s="305" t="s">
        <v>2992</v>
      </c>
      <c r="B273" s="297" t="s">
        <v>2993</v>
      </c>
      <c r="C273" s="298"/>
      <c r="D273" s="298"/>
      <c r="E273" s="299"/>
    </row>
    <row r="274" ht="38.1" customHeight="1" spans="1:5">
      <c r="A274" s="305" t="s">
        <v>2994</v>
      </c>
      <c r="B274" s="297" t="s">
        <v>2995</v>
      </c>
      <c r="C274" s="298"/>
      <c r="D274" s="298"/>
      <c r="E274" s="299"/>
    </row>
    <row r="275" ht="38.1" customHeight="1" spans="1:5">
      <c r="A275" s="305" t="s">
        <v>2996</v>
      </c>
      <c r="B275" s="297" t="s">
        <v>2997</v>
      </c>
      <c r="C275" s="298"/>
      <c r="D275" s="298"/>
      <c r="E275" s="299"/>
    </row>
    <row r="276" ht="38.1" customHeight="1" spans="1:5">
      <c r="A276" s="305" t="s">
        <v>2998</v>
      </c>
      <c r="B276" s="294" t="s">
        <v>2999</v>
      </c>
      <c r="C276" s="298"/>
      <c r="D276" s="295"/>
      <c r="E276" s="299"/>
    </row>
    <row r="277" ht="38.1" customHeight="1" spans="1:5">
      <c r="A277" s="305" t="s">
        <v>3000</v>
      </c>
      <c r="B277" s="297" t="s">
        <v>3001</v>
      </c>
      <c r="C277" s="298"/>
      <c r="D277" s="298"/>
      <c r="E277" s="299" t="str">
        <f t="shared" si="3"/>
        <v/>
      </c>
    </row>
    <row r="278" ht="38.1" customHeight="1" spans="1:5">
      <c r="A278" s="305" t="s">
        <v>3002</v>
      </c>
      <c r="B278" s="297" t="s">
        <v>3003</v>
      </c>
      <c r="C278" s="298"/>
      <c r="D278" s="298"/>
      <c r="E278" s="299" t="str">
        <f t="shared" si="3"/>
        <v/>
      </c>
    </row>
    <row r="279" ht="38.1" customHeight="1" spans="1:5">
      <c r="A279" s="305" t="s">
        <v>3004</v>
      </c>
      <c r="B279" s="297" t="s">
        <v>3005</v>
      </c>
      <c r="C279" s="298"/>
      <c r="D279" s="298"/>
      <c r="E279" s="299" t="str">
        <f t="shared" si="3"/>
        <v/>
      </c>
    </row>
    <row r="280" ht="38.1" customHeight="1" spans="1:5">
      <c r="A280" s="305" t="s">
        <v>3006</v>
      </c>
      <c r="B280" s="297" t="s">
        <v>3007</v>
      </c>
      <c r="C280" s="298"/>
      <c r="D280" s="298"/>
      <c r="E280" s="299" t="str">
        <f t="shared" si="3"/>
        <v/>
      </c>
    </row>
    <row r="281" ht="38.1" customHeight="1" spans="1:5">
      <c r="A281" s="305" t="s">
        <v>3008</v>
      </c>
      <c r="B281" s="297" t="s">
        <v>3009</v>
      </c>
      <c r="C281" s="298"/>
      <c r="D281" s="298"/>
      <c r="E281" s="299"/>
    </row>
    <row r="282" ht="38.1" customHeight="1" spans="1:5">
      <c r="A282" s="305" t="s">
        <v>3010</v>
      </c>
      <c r="B282" s="297" t="s">
        <v>3011</v>
      </c>
      <c r="C282" s="298"/>
      <c r="D282" s="298"/>
      <c r="E282" s="299"/>
    </row>
    <row r="283" ht="38.1" customHeight="1" spans="1:5">
      <c r="A283" s="290"/>
      <c r="B283" s="291"/>
      <c r="C283" s="345"/>
      <c r="D283" s="309"/>
      <c r="E283" s="330"/>
    </row>
    <row r="284" ht="38.1" customHeight="1" spans="1:5">
      <c r="A284" s="307"/>
      <c r="B284" s="308" t="s">
        <v>3012</v>
      </c>
      <c r="C284" s="303">
        <f>C4+C20+C32+C43+C104+C143+C195+C199+C227+C244+C262</f>
        <v>15563</v>
      </c>
      <c r="D284" s="303">
        <f>D4+D20+D32+D43+D104+D143+D195+D199+D227+D244+D262</f>
        <v>53053</v>
      </c>
      <c r="E284" s="302">
        <f>D284/C284-1</f>
        <v>2.409</v>
      </c>
    </row>
    <row r="285" ht="38.1" customHeight="1" spans="1:5">
      <c r="A285" s="346" t="s">
        <v>3013</v>
      </c>
      <c r="B285" s="311" t="s">
        <v>119</v>
      </c>
      <c r="C285" s="335">
        <f>C286+C289+C290</f>
        <v>25706</v>
      </c>
      <c r="D285" s="335">
        <f>D286+D289+D290</f>
        <v>43420</v>
      </c>
      <c r="E285" s="302">
        <f t="shared" ref="E285:E292" si="5">D285/C285-1</f>
        <v>0.689</v>
      </c>
    </row>
    <row r="286" ht="38.1" customHeight="1" spans="1:5">
      <c r="A286" s="346" t="s">
        <v>3014</v>
      </c>
      <c r="B286" s="347" t="s">
        <v>3015</v>
      </c>
      <c r="C286" s="335">
        <f>C287+C288</f>
        <v>380</v>
      </c>
      <c r="D286" s="335">
        <f>SUM(D287:D288)</f>
        <v>1400</v>
      </c>
      <c r="E286" s="302">
        <f t="shared" si="5"/>
        <v>2.684</v>
      </c>
    </row>
    <row r="287" ht="38.1" customHeight="1" spans="1:5">
      <c r="A287" s="348" t="s">
        <v>3016</v>
      </c>
      <c r="B287" s="315" t="s">
        <v>3017</v>
      </c>
      <c r="C287" s="349">
        <v>380</v>
      </c>
      <c r="D287" s="349">
        <v>1400</v>
      </c>
      <c r="E287" s="302">
        <f t="shared" si="5"/>
        <v>2.684</v>
      </c>
    </row>
    <row r="288" ht="38.1" customHeight="1" spans="1:5">
      <c r="A288" s="348" t="s">
        <v>3018</v>
      </c>
      <c r="B288" s="315" t="s">
        <v>3019</v>
      </c>
      <c r="C288" s="349"/>
      <c r="D288" s="349"/>
      <c r="E288" s="302"/>
    </row>
    <row r="289" ht="38.1" customHeight="1" spans="1:5">
      <c r="A289" s="350" t="s">
        <v>3020</v>
      </c>
      <c r="B289" s="312" t="s">
        <v>3021</v>
      </c>
      <c r="C289" s="338">
        <v>9865</v>
      </c>
      <c r="D289" s="338">
        <v>42020</v>
      </c>
      <c r="E289" s="302">
        <f t="shared" si="5"/>
        <v>3.26</v>
      </c>
    </row>
    <row r="290" ht="38.1" customHeight="1" spans="1:5">
      <c r="A290" s="350" t="s">
        <v>3022</v>
      </c>
      <c r="B290" s="312" t="s">
        <v>3023</v>
      </c>
      <c r="C290" s="338">
        <v>15461</v>
      </c>
      <c r="D290" s="338"/>
      <c r="E290" s="302">
        <f t="shared" si="5"/>
        <v>-1</v>
      </c>
    </row>
    <row r="291" ht="38.1" customHeight="1" spans="1:5">
      <c r="A291" s="350" t="s">
        <v>3024</v>
      </c>
      <c r="B291" s="317" t="s">
        <v>3025</v>
      </c>
      <c r="C291" s="334">
        <v>24024</v>
      </c>
      <c r="D291" s="334">
        <v>24055</v>
      </c>
      <c r="E291" s="302">
        <f t="shared" si="5"/>
        <v>0.001</v>
      </c>
    </row>
    <row r="292" ht="38.1" customHeight="1" spans="1:5">
      <c r="A292" s="351"/>
      <c r="B292" s="319" t="s">
        <v>126</v>
      </c>
      <c r="C292" s="334">
        <f>C284+C285+C291</f>
        <v>65293</v>
      </c>
      <c r="D292" s="334">
        <f>D284+D285+D291</f>
        <v>120528</v>
      </c>
      <c r="E292" s="302">
        <f t="shared" si="5"/>
        <v>0.846</v>
      </c>
    </row>
    <row r="293" spans="3:3">
      <c r="C293" s="352"/>
    </row>
    <row r="295" spans="3:3">
      <c r="C295" s="352"/>
    </row>
    <row r="297" spans="3:3">
      <c r="C297" s="352"/>
    </row>
    <row r="298" spans="3:3">
      <c r="C298" s="352"/>
    </row>
    <row r="300" spans="3:3">
      <c r="C300" s="352"/>
    </row>
    <row r="301" spans="3:3">
      <c r="C301" s="352"/>
    </row>
    <row r="302" spans="3:3">
      <c r="C302" s="352"/>
    </row>
    <row r="303" spans="3:3">
      <c r="C303" s="352"/>
    </row>
    <row r="305" spans="3:3">
      <c r="C305" s="352"/>
    </row>
  </sheetData>
  <mergeCells count="1">
    <mergeCell ref="B1:E1"/>
  </mergeCells>
  <conditionalFormatting sqref="B291">
    <cfRule type="expression" dxfId="1" priority="4" stopIfTrue="1">
      <formula>"len($A:$A)=3"</formula>
    </cfRule>
  </conditionalFormatting>
  <conditionalFormatting sqref="C291">
    <cfRule type="expression" dxfId="1" priority="1" stopIfTrue="1">
      <formula>"len($A:$A)=3"</formula>
    </cfRule>
  </conditionalFormatting>
  <conditionalFormatting sqref="D291">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37"/>
  <sheetViews>
    <sheetView showGridLines="0" showZeros="0" view="pageBreakPreview" zoomScaleNormal="115" workbookViewId="0">
      <pane ySplit="3" topLeftCell="A27" activePane="bottomLeft" state="frozen"/>
      <selection/>
      <selection pane="bottomLeft" activeCell="C37" sqref="C37"/>
    </sheetView>
  </sheetViews>
  <sheetFormatPr defaultColWidth="9" defaultRowHeight="14.25" outlineLevelCol="4"/>
  <cols>
    <col min="1" max="1" width="15" style="147" customWidth="1"/>
    <col min="2" max="2" width="50.7583333333333" style="147" customWidth="1"/>
    <col min="3" max="4" width="20.6333333333333" style="147" customWidth="1"/>
    <col min="5" max="5" width="20.6333333333333" style="323" customWidth="1"/>
    <col min="6" max="16384" width="9" style="147"/>
  </cols>
  <sheetData>
    <row r="1" ht="45" customHeight="1" spans="1:5">
      <c r="A1" s="149"/>
      <c r="B1" s="324" t="s">
        <v>3026</v>
      </c>
      <c r="C1" s="324"/>
      <c r="D1" s="324"/>
      <c r="E1" s="324"/>
    </row>
    <row r="2" s="321" customFormat="1" ht="20.1" customHeight="1" spans="1:5">
      <c r="A2" s="325"/>
      <c r="B2" s="326"/>
      <c r="C2" s="326"/>
      <c r="D2" s="326"/>
      <c r="E2" s="327" t="s">
        <v>2</v>
      </c>
    </row>
    <row r="3" s="322" customFormat="1" ht="45" customHeight="1" spans="1:5">
      <c r="A3" s="328" t="s">
        <v>3</v>
      </c>
      <c r="B3" s="329" t="s">
        <v>4</v>
      </c>
      <c r="C3" s="168" t="s">
        <v>128</v>
      </c>
      <c r="D3" s="168" t="s">
        <v>6</v>
      </c>
      <c r="E3" s="168" t="s">
        <v>129</v>
      </c>
    </row>
    <row r="4" s="322" customFormat="1" ht="36" customHeight="1" spans="1:5">
      <c r="A4" s="296" t="s">
        <v>2479</v>
      </c>
      <c r="B4" s="291" t="s">
        <v>2480</v>
      </c>
      <c r="C4" s="292"/>
      <c r="D4" s="292"/>
      <c r="E4" s="302"/>
    </row>
    <row r="5" ht="36" customHeight="1" spans="1:5">
      <c r="A5" s="296" t="s">
        <v>2481</v>
      </c>
      <c r="B5" s="291" t="s">
        <v>2482</v>
      </c>
      <c r="C5" s="292"/>
      <c r="D5" s="292"/>
      <c r="E5" s="330"/>
    </row>
    <row r="6" ht="36" customHeight="1" spans="1:5">
      <c r="A6" s="296" t="s">
        <v>2483</v>
      </c>
      <c r="B6" s="291" t="s">
        <v>2484</v>
      </c>
      <c r="C6" s="292"/>
      <c r="D6" s="292"/>
      <c r="E6" s="330"/>
    </row>
    <row r="7" ht="36" customHeight="1" spans="1:5">
      <c r="A7" s="296" t="s">
        <v>2485</v>
      </c>
      <c r="B7" s="291" t="s">
        <v>2486</v>
      </c>
      <c r="C7" s="292"/>
      <c r="D7" s="292"/>
      <c r="E7" s="330"/>
    </row>
    <row r="8" ht="36" customHeight="1" spans="1:5">
      <c r="A8" s="296" t="s">
        <v>2487</v>
      </c>
      <c r="B8" s="291" t="s">
        <v>2488</v>
      </c>
      <c r="C8" s="292"/>
      <c r="D8" s="292"/>
      <c r="E8" s="330"/>
    </row>
    <row r="9" ht="36" customHeight="1" spans="1:5">
      <c r="A9" s="296" t="s">
        <v>2489</v>
      </c>
      <c r="B9" s="291" t="s">
        <v>2490</v>
      </c>
      <c r="C9" s="292"/>
      <c r="D9" s="292"/>
      <c r="E9" s="330"/>
    </row>
    <row r="10" ht="36" customHeight="1" spans="1:5">
      <c r="A10" s="296" t="s">
        <v>2491</v>
      </c>
      <c r="B10" s="291" t="s">
        <v>2492</v>
      </c>
      <c r="C10" s="292">
        <f>C11</f>
        <v>40000</v>
      </c>
      <c r="D10" s="292">
        <f>D11</f>
        <v>40000</v>
      </c>
      <c r="E10" s="330">
        <f>D10/C10-1</f>
        <v>0</v>
      </c>
    </row>
    <row r="11" ht="36" customHeight="1" spans="1:5">
      <c r="A11" s="296" t="s">
        <v>2493</v>
      </c>
      <c r="B11" s="297" t="s">
        <v>2494</v>
      </c>
      <c r="C11" s="295">
        <v>40000</v>
      </c>
      <c r="D11" s="295">
        <v>40000</v>
      </c>
      <c r="E11" s="330">
        <f>D11/C11-1</f>
        <v>0</v>
      </c>
    </row>
    <row r="12" ht="36" customHeight="1" spans="1:5">
      <c r="A12" s="296" t="s">
        <v>2495</v>
      </c>
      <c r="B12" s="297" t="s">
        <v>2496</v>
      </c>
      <c r="C12" s="295"/>
      <c r="D12" s="295"/>
      <c r="E12" s="330"/>
    </row>
    <row r="13" ht="36" customHeight="1" spans="1:5">
      <c r="A13" s="296" t="s">
        <v>2497</v>
      </c>
      <c r="B13" s="297" t="s">
        <v>2498</v>
      </c>
      <c r="C13" s="295"/>
      <c r="D13" s="295"/>
      <c r="E13" s="330"/>
    </row>
    <row r="14" ht="36" customHeight="1" spans="1:5">
      <c r="A14" s="296" t="s">
        <v>2499</v>
      </c>
      <c r="B14" s="297" t="s">
        <v>2500</v>
      </c>
      <c r="C14" s="295"/>
      <c r="D14" s="295"/>
      <c r="E14" s="330"/>
    </row>
    <row r="15" ht="36" customHeight="1" spans="1:5">
      <c r="A15" s="296" t="s">
        <v>2501</v>
      </c>
      <c r="B15" s="294" t="s">
        <v>2502</v>
      </c>
      <c r="C15" s="295"/>
      <c r="D15" s="295"/>
      <c r="E15" s="330"/>
    </row>
    <row r="16" ht="36" customHeight="1" spans="1:5">
      <c r="A16" s="331" t="s">
        <v>2503</v>
      </c>
      <c r="B16" s="156" t="s">
        <v>2504</v>
      </c>
      <c r="C16" s="292"/>
      <c r="D16" s="292"/>
      <c r="E16" s="330"/>
    </row>
    <row r="17" ht="36" customHeight="1" spans="1:5">
      <c r="A17" s="331" t="s">
        <v>2505</v>
      </c>
      <c r="B17" s="156" t="s">
        <v>2506</v>
      </c>
      <c r="C17" s="292">
        <f>C18+C19</f>
        <v>250</v>
      </c>
      <c r="D17" s="292">
        <f>D18+D19</f>
        <v>260</v>
      </c>
      <c r="E17" s="330"/>
    </row>
    <row r="18" ht="36" customHeight="1" spans="1:5">
      <c r="A18" s="331" t="s">
        <v>2507</v>
      </c>
      <c r="B18" s="176" t="s">
        <v>2508</v>
      </c>
      <c r="C18" s="295">
        <v>250</v>
      </c>
      <c r="D18" s="295">
        <v>200</v>
      </c>
      <c r="E18" s="330"/>
    </row>
    <row r="19" ht="36" customHeight="1" spans="1:5">
      <c r="A19" s="331" t="s">
        <v>2509</v>
      </c>
      <c r="B19" s="176" t="s">
        <v>2510</v>
      </c>
      <c r="C19" s="295"/>
      <c r="D19" s="295">
        <v>60</v>
      </c>
      <c r="E19" s="330"/>
    </row>
    <row r="20" ht="36" customHeight="1" spans="1:5">
      <c r="A20" s="331" t="s">
        <v>2511</v>
      </c>
      <c r="B20" s="156" t="s">
        <v>2512</v>
      </c>
      <c r="C20" s="292"/>
      <c r="D20" s="292"/>
      <c r="E20" s="330"/>
    </row>
    <row r="21" ht="36" customHeight="1" spans="1:5">
      <c r="A21" s="331" t="s">
        <v>2513</v>
      </c>
      <c r="B21" s="156" t="s">
        <v>2514</v>
      </c>
      <c r="C21" s="292"/>
      <c r="D21" s="292"/>
      <c r="E21" s="330"/>
    </row>
    <row r="22" ht="36" customHeight="1" spans="1:5">
      <c r="A22" s="331" t="s">
        <v>2515</v>
      </c>
      <c r="B22" s="156" t="s">
        <v>2516</v>
      </c>
      <c r="C22" s="292"/>
      <c r="D22" s="292"/>
      <c r="E22" s="330"/>
    </row>
    <row r="23" ht="36" customHeight="1" spans="1:5">
      <c r="A23" s="296" t="s">
        <v>2517</v>
      </c>
      <c r="B23" s="291" t="s">
        <v>2518</v>
      </c>
      <c r="C23" s="292"/>
      <c r="D23" s="292"/>
      <c r="E23" s="330"/>
    </row>
    <row r="24" ht="36" customHeight="1" spans="1:5">
      <c r="A24" s="296" t="s">
        <v>2519</v>
      </c>
      <c r="B24" s="291" t="s">
        <v>2520</v>
      </c>
      <c r="C24" s="292"/>
      <c r="D24" s="292"/>
      <c r="E24" s="330"/>
    </row>
    <row r="25" ht="36" customHeight="1" spans="1:5">
      <c r="A25" s="296" t="s">
        <v>2521</v>
      </c>
      <c r="B25" s="291" t="s">
        <v>2522</v>
      </c>
      <c r="C25" s="292"/>
      <c r="D25" s="292"/>
      <c r="E25" s="330"/>
    </row>
    <row r="26" ht="36" customHeight="1" spans="1:5">
      <c r="A26" s="296" t="s">
        <v>2523</v>
      </c>
      <c r="B26" s="291" t="s">
        <v>2524</v>
      </c>
      <c r="C26" s="292"/>
      <c r="D26" s="292"/>
      <c r="E26" s="330" t="e">
        <f>D26/C26-1</f>
        <v>#DIV/0!</v>
      </c>
    </row>
    <row r="27" ht="36" customHeight="1" spans="1:5">
      <c r="A27" s="296" t="s">
        <v>2525</v>
      </c>
      <c r="B27" s="291" t="s">
        <v>2526</v>
      </c>
      <c r="C27" s="292">
        <v>2174</v>
      </c>
      <c r="D27" s="292">
        <v>37227</v>
      </c>
      <c r="E27" s="330">
        <f t="shared" ref="E27:E37" si="0">D27/C27-1</f>
        <v>16.124</v>
      </c>
    </row>
    <row r="28" ht="36" customHeight="1" spans="1:5">
      <c r="A28" s="296"/>
      <c r="B28" s="294"/>
      <c r="C28" s="295"/>
      <c r="D28" s="295"/>
      <c r="E28" s="330"/>
    </row>
    <row r="29" ht="36" customHeight="1" spans="1:5">
      <c r="A29" s="307"/>
      <c r="B29" s="308" t="s">
        <v>3027</v>
      </c>
      <c r="C29" s="292">
        <f>C4+C5+C6+C7+C8+C9+C10+C17+C16+C20+C21+C22+C23+C24+C25+C26+C27</f>
        <v>42424</v>
      </c>
      <c r="D29" s="292">
        <f>D4+D5+D6+D7+D8+D9+D10+D17+D16+D20+D21+D22+D23+D24+D25+D26+D27</f>
        <v>77487</v>
      </c>
      <c r="E29" s="330">
        <f t="shared" si="0"/>
        <v>0.826</v>
      </c>
    </row>
    <row r="30" ht="36" customHeight="1" spans="1:5">
      <c r="A30" s="332">
        <v>105</v>
      </c>
      <c r="B30" s="333" t="s">
        <v>2528</v>
      </c>
      <c r="C30" s="334">
        <v>11570</v>
      </c>
      <c r="D30" s="334">
        <v>23640</v>
      </c>
      <c r="E30" s="330">
        <f t="shared" si="0"/>
        <v>1.043</v>
      </c>
    </row>
    <row r="31" ht="36" customHeight="1" spans="1:5">
      <c r="A31" s="332">
        <v>110</v>
      </c>
      <c r="B31" s="333" t="s">
        <v>60</v>
      </c>
      <c r="C31" s="335">
        <f>C32+C35+C36</f>
        <v>7304</v>
      </c>
      <c r="D31" s="335">
        <f>D32+D35+D36</f>
        <v>19401</v>
      </c>
      <c r="E31" s="330">
        <f t="shared" si="0"/>
        <v>1.656</v>
      </c>
    </row>
    <row r="32" ht="36" customHeight="1" spans="1:5">
      <c r="A32" s="336">
        <v>11004</v>
      </c>
      <c r="B32" s="337" t="s">
        <v>3028</v>
      </c>
      <c r="C32" s="335">
        <f>C33+C34</f>
        <v>5830</v>
      </c>
      <c r="D32" s="335">
        <f>D33+D34</f>
        <v>3670</v>
      </c>
      <c r="E32" s="330">
        <f t="shared" si="0"/>
        <v>-0.37</v>
      </c>
    </row>
    <row r="33" ht="36" customHeight="1" spans="1:5">
      <c r="A33" s="336">
        <v>1100401</v>
      </c>
      <c r="B33" s="337" t="s">
        <v>2530</v>
      </c>
      <c r="C33" s="338">
        <v>5830</v>
      </c>
      <c r="D33" s="338">
        <v>3670</v>
      </c>
      <c r="E33" s="330">
        <f t="shared" si="0"/>
        <v>-0.37</v>
      </c>
    </row>
    <row r="34" ht="36" customHeight="1" spans="1:5">
      <c r="A34" s="336">
        <v>1100402</v>
      </c>
      <c r="B34" s="337" t="s">
        <v>3029</v>
      </c>
      <c r="C34" s="338"/>
      <c r="D34" s="338"/>
      <c r="E34" s="330"/>
    </row>
    <row r="35" ht="36" customHeight="1" spans="1:5">
      <c r="A35" s="336">
        <v>11008</v>
      </c>
      <c r="B35" s="337" t="s">
        <v>63</v>
      </c>
      <c r="C35" s="338">
        <v>1474</v>
      </c>
      <c r="D35" s="338">
        <v>15461</v>
      </c>
      <c r="E35" s="330">
        <f t="shared" si="0"/>
        <v>9.489</v>
      </c>
    </row>
    <row r="36" ht="36" customHeight="1" spans="1:5">
      <c r="A36" s="339">
        <v>11009</v>
      </c>
      <c r="B36" s="340" t="s">
        <v>64</v>
      </c>
      <c r="C36" s="338"/>
      <c r="D36" s="338">
        <v>270</v>
      </c>
      <c r="E36" s="330"/>
    </row>
    <row r="37" ht="36" customHeight="1" spans="1:5">
      <c r="A37" s="341"/>
      <c r="B37" s="342" t="s">
        <v>67</v>
      </c>
      <c r="C37" s="334">
        <f>C29+C30+C31</f>
        <v>61298</v>
      </c>
      <c r="D37" s="334">
        <f>D29+D30+D31</f>
        <v>120528</v>
      </c>
      <c r="E37" s="330">
        <f t="shared" si="0"/>
        <v>0.966</v>
      </c>
    </row>
  </sheetData>
  <mergeCells count="1">
    <mergeCell ref="B1:E1"/>
  </mergeCells>
  <conditionalFormatting sqref="B30">
    <cfRule type="expression" dxfId="1" priority="11" stopIfTrue="1">
      <formula>"len($A:$A)=3"</formula>
    </cfRule>
  </conditionalFormatting>
  <conditionalFormatting sqref="B31:B34">
    <cfRule type="expression" dxfId="1" priority="7" stopIfTrue="1">
      <formula>"len($A:$A)=3"</formula>
    </cfRule>
  </conditionalFormatting>
  <conditionalFormatting sqref="C33:C34">
    <cfRule type="expression" dxfId="1" priority="1" stopIfTrue="1">
      <formula>"len($A:$A)=3"</formula>
    </cfRule>
  </conditionalFormatting>
  <conditionalFormatting sqref="C30:D30 C33:D35">
    <cfRule type="expression" dxfId="1" priority="2" stopIfTrue="1">
      <formula>"len($A:$A)=3"</formula>
    </cfRule>
  </conditionalFormatting>
  <conditionalFormatting sqref="C31:D32">
    <cfRule type="expression" dxfId="1" priority="4" stopIfTrue="1">
      <formula>"len($A:$A)=3"</formula>
    </cfRule>
  </conditionalFormatting>
  <conditionalFormatting sqref="C31:D32 D33:D34">
    <cfRule type="expression" dxfId="1"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297"/>
  <sheetViews>
    <sheetView showGridLines="0" showZeros="0" view="pageBreakPreview" zoomScaleNormal="115" workbookViewId="0">
      <pane ySplit="3" topLeftCell="A265" activePane="bottomLeft" state="frozen"/>
      <selection/>
      <selection pane="bottomLeft" activeCell="E289" sqref="E289"/>
    </sheetView>
  </sheetViews>
  <sheetFormatPr defaultColWidth="9" defaultRowHeight="14.25" outlineLevelCol="4"/>
  <cols>
    <col min="1" max="1" width="13.5" style="279" customWidth="1"/>
    <col min="2" max="2" width="50.7583333333333" style="279" customWidth="1"/>
    <col min="3" max="4" width="20.6333333333333" style="280" customWidth="1"/>
    <col min="5" max="5" width="20.6333333333333" style="281" customWidth="1"/>
    <col min="6" max="7" width="9" style="279"/>
    <col min="8" max="8" width="12.625" style="279"/>
    <col min="9" max="16384" width="9" style="279"/>
  </cols>
  <sheetData>
    <row r="1" ht="45" customHeight="1" spans="1:5">
      <c r="A1" s="282"/>
      <c r="B1" s="283" t="s">
        <v>3030</v>
      </c>
      <c r="C1" s="283"/>
      <c r="D1" s="283"/>
      <c r="E1" s="283"/>
    </row>
    <row r="2" s="276" customFormat="1" ht="20.1" customHeight="1" spans="1:5">
      <c r="A2" s="284"/>
      <c r="B2" s="285"/>
      <c r="C2" s="285"/>
      <c r="D2" s="285"/>
      <c r="E2" s="286" t="s">
        <v>2</v>
      </c>
    </row>
    <row r="3" s="277" customFormat="1" ht="45" customHeight="1" spans="1:5">
      <c r="A3" s="287" t="s">
        <v>3</v>
      </c>
      <c r="B3" s="288" t="s">
        <v>4</v>
      </c>
      <c r="C3" s="289" t="s">
        <v>128</v>
      </c>
      <c r="D3" s="289" t="s">
        <v>6</v>
      </c>
      <c r="E3" s="289" t="s">
        <v>129</v>
      </c>
    </row>
    <row r="4" ht="36" customHeight="1" spans="1:5">
      <c r="A4" s="290" t="s">
        <v>911</v>
      </c>
      <c r="B4" s="291" t="s">
        <v>2533</v>
      </c>
      <c r="C4" s="292">
        <f>C5+C11+C17</f>
        <v>5</v>
      </c>
      <c r="D4" s="292">
        <f>D5+D11+D17</f>
        <v>10</v>
      </c>
      <c r="E4" s="293">
        <f>D4/C4-1</f>
        <v>1</v>
      </c>
    </row>
    <row r="5" ht="36" customHeight="1" spans="1:5">
      <c r="A5" s="290" t="s">
        <v>2534</v>
      </c>
      <c r="B5" s="294" t="s">
        <v>2535</v>
      </c>
      <c r="C5" s="295">
        <f>SUM(C6:C10)</f>
        <v>5</v>
      </c>
      <c r="D5" s="295">
        <f>SUM(D6:D10)</f>
        <v>10</v>
      </c>
      <c r="E5" s="293">
        <f>D5/C5-1</f>
        <v>1</v>
      </c>
    </row>
    <row r="6" ht="36" customHeight="1" spans="1:5">
      <c r="A6" s="296" t="s">
        <v>2536</v>
      </c>
      <c r="B6" s="297" t="s">
        <v>2537</v>
      </c>
      <c r="C6" s="298">
        <v>5</v>
      </c>
      <c r="D6" s="298"/>
      <c r="E6" s="293">
        <f>D6/C6-1</f>
        <v>-1</v>
      </c>
    </row>
    <row r="7" ht="36" customHeight="1" spans="1:5">
      <c r="A7" s="296" t="s">
        <v>2538</v>
      </c>
      <c r="B7" s="297" t="s">
        <v>2539</v>
      </c>
      <c r="C7" s="298"/>
      <c r="D7" s="298"/>
      <c r="E7" s="299"/>
    </row>
    <row r="8" ht="36" customHeight="1" spans="1:5">
      <c r="A8" s="296" t="s">
        <v>2540</v>
      </c>
      <c r="B8" s="294" t="s">
        <v>2541</v>
      </c>
      <c r="C8" s="298"/>
      <c r="D8" s="298"/>
      <c r="E8" s="300"/>
    </row>
    <row r="9" ht="36" customHeight="1" spans="1:5">
      <c r="A9" s="296" t="s">
        <v>2542</v>
      </c>
      <c r="B9" s="297" t="s">
        <v>2543</v>
      </c>
      <c r="C9" s="298">
        <v>0</v>
      </c>
      <c r="D9" s="298"/>
      <c r="E9" s="299"/>
    </row>
    <row r="10" ht="36" customHeight="1" spans="1:5">
      <c r="A10" s="296" t="s">
        <v>2544</v>
      </c>
      <c r="B10" s="294" t="s">
        <v>2545</v>
      </c>
      <c r="C10" s="298"/>
      <c r="D10" s="298">
        <v>10</v>
      </c>
      <c r="E10" s="300"/>
    </row>
    <row r="11" ht="36" customHeight="1" spans="1:5">
      <c r="A11" s="290" t="s">
        <v>2546</v>
      </c>
      <c r="B11" s="301" t="s">
        <v>2547</v>
      </c>
      <c r="C11" s="295"/>
      <c r="D11" s="295"/>
      <c r="E11" s="302"/>
    </row>
    <row r="12" ht="36" customHeight="1" spans="1:5">
      <c r="A12" s="296" t="s">
        <v>2548</v>
      </c>
      <c r="B12" s="297" t="s">
        <v>2549</v>
      </c>
      <c r="C12" s="298">
        <v>0</v>
      </c>
      <c r="D12" s="298"/>
      <c r="E12" s="299"/>
    </row>
    <row r="13" ht="36" customHeight="1" spans="1:5">
      <c r="A13" s="296" t="s">
        <v>2550</v>
      </c>
      <c r="B13" s="297" t="s">
        <v>2551</v>
      </c>
      <c r="C13" s="298">
        <v>0</v>
      </c>
      <c r="D13" s="298"/>
      <c r="E13" s="299"/>
    </row>
    <row r="14" ht="36" customHeight="1" spans="1:5">
      <c r="A14" s="296" t="s">
        <v>2552</v>
      </c>
      <c r="B14" s="297" t="s">
        <v>2553</v>
      </c>
      <c r="C14" s="298"/>
      <c r="D14" s="298"/>
      <c r="E14" s="299"/>
    </row>
    <row r="15" ht="36" customHeight="1" spans="1:5">
      <c r="A15" s="296" t="s">
        <v>2554</v>
      </c>
      <c r="B15" s="297" t="s">
        <v>2555</v>
      </c>
      <c r="C15" s="298"/>
      <c r="D15" s="298"/>
      <c r="E15" s="299"/>
    </row>
    <row r="16" ht="36" customHeight="1" spans="1:5">
      <c r="A16" s="296" t="s">
        <v>2556</v>
      </c>
      <c r="B16" s="297" t="s">
        <v>2557</v>
      </c>
      <c r="C16" s="298"/>
      <c r="D16" s="298"/>
      <c r="E16" s="299"/>
    </row>
    <row r="17" ht="36" customHeight="1" spans="1:5">
      <c r="A17" s="290" t="s">
        <v>2558</v>
      </c>
      <c r="B17" s="301" t="s">
        <v>2559</v>
      </c>
      <c r="C17" s="298">
        <f>SUM(C18:C19)</f>
        <v>0</v>
      </c>
      <c r="D17" s="298"/>
      <c r="E17" s="302"/>
    </row>
    <row r="18" ht="36" customHeight="1" spans="1:5">
      <c r="A18" s="296" t="s">
        <v>2560</v>
      </c>
      <c r="B18" s="297" t="s">
        <v>2561</v>
      </c>
      <c r="C18" s="298">
        <v>0</v>
      </c>
      <c r="D18" s="298"/>
      <c r="E18" s="299"/>
    </row>
    <row r="19" ht="36" customHeight="1" spans="1:5">
      <c r="A19" s="296" t="s">
        <v>2562</v>
      </c>
      <c r="B19" s="297" t="s">
        <v>2563</v>
      </c>
      <c r="C19" s="298">
        <v>0</v>
      </c>
      <c r="D19" s="298"/>
      <c r="E19" s="299"/>
    </row>
    <row r="20" ht="36" customHeight="1" spans="1:5">
      <c r="A20" s="290" t="s">
        <v>82</v>
      </c>
      <c r="B20" s="291" t="s">
        <v>2564</v>
      </c>
      <c r="C20" s="303">
        <f>C21</f>
        <v>1</v>
      </c>
      <c r="D20" s="303">
        <f>D21</f>
        <v>0</v>
      </c>
      <c r="E20" s="293">
        <f>D20/C20-1</f>
        <v>-1</v>
      </c>
    </row>
    <row r="21" ht="36" customHeight="1" spans="1:5">
      <c r="A21" s="290" t="s">
        <v>2565</v>
      </c>
      <c r="B21" s="301" t="s">
        <v>2566</v>
      </c>
      <c r="C21" s="298">
        <v>1</v>
      </c>
      <c r="D21" s="298"/>
      <c r="E21" s="293">
        <f>D21/C21-1</f>
        <v>-1</v>
      </c>
    </row>
    <row r="22" ht="36" customHeight="1" spans="1:5">
      <c r="A22" s="296" t="s">
        <v>2567</v>
      </c>
      <c r="B22" s="297" t="s">
        <v>2568</v>
      </c>
      <c r="C22" s="298"/>
      <c r="D22" s="298"/>
      <c r="E22" s="293"/>
    </row>
    <row r="23" ht="36" customHeight="1" spans="1:5">
      <c r="A23" s="296" t="s">
        <v>2569</v>
      </c>
      <c r="B23" s="297" t="s">
        <v>2570</v>
      </c>
      <c r="C23" s="298"/>
      <c r="D23" s="298"/>
      <c r="E23" s="299"/>
    </row>
    <row r="24" ht="36" customHeight="1" spans="1:5">
      <c r="A24" s="296" t="s">
        <v>2571</v>
      </c>
      <c r="B24" s="297" t="s">
        <v>2572</v>
      </c>
      <c r="C24" s="298"/>
      <c r="D24" s="298"/>
      <c r="E24" s="299"/>
    </row>
    <row r="25" ht="36" customHeight="1" spans="1:5">
      <c r="A25" s="290" t="s">
        <v>2573</v>
      </c>
      <c r="B25" s="301" t="s">
        <v>2574</v>
      </c>
      <c r="C25" s="295"/>
      <c r="D25" s="295"/>
      <c r="E25" s="302"/>
    </row>
    <row r="26" ht="36" customHeight="1" spans="1:5">
      <c r="A26" s="296" t="s">
        <v>2575</v>
      </c>
      <c r="B26" s="297" t="s">
        <v>2568</v>
      </c>
      <c r="C26" s="298"/>
      <c r="D26" s="298"/>
      <c r="E26" s="299"/>
    </row>
    <row r="27" ht="36" customHeight="1" spans="1:5">
      <c r="A27" s="296" t="s">
        <v>2576</v>
      </c>
      <c r="B27" s="297" t="s">
        <v>2570</v>
      </c>
      <c r="C27" s="298"/>
      <c r="D27" s="298"/>
      <c r="E27" s="299"/>
    </row>
    <row r="28" ht="36" customHeight="1" spans="1:5">
      <c r="A28" s="296" t="s">
        <v>2577</v>
      </c>
      <c r="B28" s="297" t="s">
        <v>2578</v>
      </c>
      <c r="C28" s="298"/>
      <c r="D28" s="298"/>
      <c r="E28" s="299"/>
    </row>
    <row r="29" s="278" customFormat="1" ht="36" customHeight="1" spans="1:5">
      <c r="A29" s="290" t="s">
        <v>2579</v>
      </c>
      <c r="B29" s="301" t="s">
        <v>2580</v>
      </c>
      <c r="C29" s="295"/>
      <c r="D29" s="295"/>
      <c r="E29" s="302"/>
    </row>
    <row r="30" ht="36" customHeight="1" spans="1:5">
      <c r="A30" s="296" t="s">
        <v>2581</v>
      </c>
      <c r="B30" s="297" t="s">
        <v>2570</v>
      </c>
      <c r="C30" s="298">
        <v>0</v>
      </c>
      <c r="D30" s="298"/>
      <c r="E30" s="299"/>
    </row>
    <row r="31" ht="36" customHeight="1" spans="1:5">
      <c r="A31" s="296" t="s">
        <v>2582</v>
      </c>
      <c r="B31" s="297" t="s">
        <v>2583</v>
      </c>
      <c r="C31" s="298"/>
      <c r="D31" s="298"/>
      <c r="E31" s="299"/>
    </row>
    <row r="32" ht="36" customHeight="1" spans="1:5">
      <c r="A32" s="290" t="s">
        <v>86</v>
      </c>
      <c r="B32" s="291" t="s">
        <v>2584</v>
      </c>
      <c r="C32" s="292"/>
      <c r="D32" s="292"/>
      <c r="E32" s="293"/>
    </row>
    <row r="33" ht="36" customHeight="1" spans="1:5">
      <c r="A33" s="290" t="s">
        <v>2585</v>
      </c>
      <c r="B33" s="301" t="s">
        <v>2586</v>
      </c>
      <c r="C33" s="295"/>
      <c r="D33" s="295"/>
      <c r="E33" s="302"/>
    </row>
    <row r="34" ht="36" customHeight="1" spans="1:5">
      <c r="A34" s="296">
        <v>2116001</v>
      </c>
      <c r="B34" s="297" t="s">
        <v>2587</v>
      </c>
      <c r="C34" s="298"/>
      <c r="D34" s="298"/>
      <c r="E34" s="299"/>
    </row>
    <row r="35" ht="36" customHeight="1" spans="1:5">
      <c r="A35" s="296">
        <v>2116002</v>
      </c>
      <c r="B35" s="297" t="s">
        <v>2588</v>
      </c>
      <c r="C35" s="298"/>
      <c r="D35" s="298"/>
      <c r="E35" s="299"/>
    </row>
    <row r="36" ht="36" customHeight="1" spans="1:5">
      <c r="A36" s="296">
        <v>2116003</v>
      </c>
      <c r="B36" s="297" t="s">
        <v>2589</v>
      </c>
      <c r="C36" s="298">
        <v>0</v>
      </c>
      <c r="D36" s="298"/>
      <c r="E36" s="299"/>
    </row>
    <row r="37" s="278" customFormat="1" ht="36" customHeight="1" spans="1:5">
      <c r="A37" s="296">
        <v>2116099</v>
      </c>
      <c r="B37" s="297" t="s">
        <v>2590</v>
      </c>
      <c r="C37" s="298"/>
      <c r="D37" s="298"/>
      <c r="E37" s="299"/>
    </row>
    <row r="38" ht="36" customHeight="1" spans="1:5">
      <c r="A38" s="290">
        <v>21161</v>
      </c>
      <c r="B38" s="301" t="s">
        <v>2591</v>
      </c>
      <c r="C38" s="298">
        <f>SUM(C39:C42)</f>
        <v>0</v>
      </c>
      <c r="D38" s="298"/>
      <c r="E38" s="302"/>
    </row>
    <row r="39" ht="36" customHeight="1" spans="1:5">
      <c r="A39" s="296">
        <v>2116101</v>
      </c>
      <c r="B39" s="297" t="s">
        <v>2592</v>
      </c>
      <c r="C39" s="298">
        <v>0</v>
      </c>
      <c r="D39" s="298"/>
      <c r="E39" s="299"/>
    </row>
    <row r="40" ht="36" customHeight="1" spans="1:5">
      <c r="A40" s="296">
        <v>2116102</v>
      </c>
      <c r="B40" s="297" t="s">
        <v>2593</v>
      </c>
      <c r="C40" s="298">
        <v>0</v>
      </c>
      <c r="D40" s="298"/>
      <c r="E40" s="299"/>
    </row>
    <row r="41" ht="36" customHeight="1" spans="1:5">
      <c r="A41" s="296">
        <v>2116103</v>
      </c>
      <c r="B41" s="297" t="s">
        <v>2594</v>
      </c>
      <c r="C41" s="298">
        <v>0</v>
      </c>
      <c r="D41" s="298"/>
      <c r="E41" s="299"/>
    </row>
    <row r="42" ht="36" customHeight="1" spans="1:5">
      <c r="A42" s="296">
        <v>2116104</v>
      </c>
      <c r="B42" s="297" t="s">
        <v>2595</v>
      </c>
      <c r="C42" s="298">
        <v>0</v>
      </c>
      <c r="D42" s="298"/>
      <c r="E42" s="299"/>
    </row>
    <row r="43" ht="36" customHeight="1" spans="1:5">
      <c r="A43" s="290" t="s">
        <v>88</v>
      </c>
      <c r="B43" s="291" t="s">
        <v>2596</v>
      </c>
      <c r="C43" s="303">
        <f>C44+C60+C64+C65+C71+C75+C79+C83+C89+C92</f>
        <v>13624</v>
      </c>
      <c r="D43" s="303">
        <f>D44+D60+D64+D65+D71+D75+D79+D83+D89+D92+D101</f>
        <v>34814</v>
      </c>
      <c r="E43" s="299">
        <f>D43/C43-1</f>
        <v>1.555</v>
      </c>
    </row>
    <row r="44" ht="36" customHeight="1" spans="1:5">
      <c r="A44" s="290" t="s">
        <v>2597</v>
      </c>
      <c r="B44" s="291" t="s">
        <v>2598</v>
      </c>
      <c r="C44" s="298">
        <f>SUM(C45:C59)</f>
        <v>13624</v>
      </c>
      <c r="D44" s="298">
        <f>SUM(D45:D59)</f>
        <v>27814</v>
      </c>
      <c r="E44" s="299">
        <f>D44/C44-1</f>
        <v>1.042</v>
      </c>
    </row>
    <row r="45" ht="36" customHeight="1" spans="1:5">
      <c r="A45" s="296" t="s">
        <v>2599</v>
      </c>
      <c r="B45" s="297" t="s">
        <v>2600</v>
      </c>
      <c r="C45" s="298"/>
      <c r="D45" s="298"/>
      <c r="E45" s="299"/>
    </row>
    <row r="46" ht="36" customHeight="1" spans="1:5">
      <c r="A46" s="296" t="s">
        <v>2601</v>
      </c>
      <c r="B46" s="297" t="s">
        <v>2602</v>
      </c>
      <c r="C46" s="298">
        <v>2298</v>
      </c>
      <c r="D46" s="298"/>
      <c r="E46" s="299">
        <f>D46/C46-1</f>
        <v>-1</v>
      </c>
    </row>
    <row r="47" ht="36" customHeight="1" spans="1:5">
      <c r="A47" s="296" t="s">
        <v>2603</v>
      </c>
      <c r="B47" s="297" t="s">
        <v>2604</v>
      </c>
      <c r="C47" s="298"/>
      <c r="D47" s="298"/>
      <c r="E47" s="299"/>
    </row>
    <row r="48" ht="36" customHeight="1" spans="1:5">
      <c r="A48" s="296" t="s">
        <v>2605</v>
      </c>
      <c r="B48" s="297" t="s">
        <v>2606</v>
      </c>
      <c r="C48" s="298"/>
      <c r="D48" s="298"/>
      <c r="E48" s="299"/>
    </row>
    <row r="49" ht="36" customHeight="1" spans="1:5">
      <c r="A49" s="296" t="s">
        <v>2607</v>
      </c>
      <c r="B49" s="297" t="s">
        <v>2608</v>
      </c>
      <c r="C49" s="298"/>
      <c r="D49" s="298"/>
      <c r="E49" s="299"/>
    </row>
    <row r="50" ht="36" customHeight="1" spans="1:5">
      <c r="A50" s="296" t="s">
        <v>2609</v>
      </c>
      <c r="B50" s="297" t="s">
        <v>2610</v>
      </c>
      <c r="C50" s="298"/>
      <c r="D50" s="298"/>
      <c r="E50" s="299"/>
    </row>
    <row r="51" ht="36" customHeight="1" spans="1:5">
      <c r="A51" s="296" t="s">
        <v>2611</v>
      </c>
      <c r="B51" s="297" t="s">
        <v>2612</v>
      </c>
      <c r="C51" s="298"/>
      <c r="D51" s="298"/>
      <c r="E51" s="299"/>
    </row>
    <row r="52" ht="36" customHeight="1" spans="1:5">
      <c r="A52" s="296" t="s">
        <v>2613</v>
      </c>
      <c r="B52" s="297" t="s">
        <v>2614</v>
      </c>
      <c r="C52" s="298"/>
      <c r="D52" s="298"/>
      <c r="E52" s="299"/>
    </row>
    <row r="53" ht="36" customHeight="1" spans="1:5">
      <c r="A53" s="296" t="s">
        <v>2615</v>
      </c>
      <c r="B53" s="297" t="s">
        <v>2616</v>
      </c>
      <c r="C53" s="298"/>
      <c r="D53" s="298"/>
      <c r="E53" s="299"/>
    </row>
    <row r="54" ht="36" customHeight="1" spans="1:5">
      <c r="A54" s="296" t="s">
        <v>2617</v>
      </c>
      <c r="B54" s="297" t="s">
        <v>2618</v>
      </c>
      <c r="C54" s="298"/>
      <c r="D54" s="298"/>
      <c r="E54" s="299"/>
    </row>
    <row r="55" ht="36" customHeight="1" spans="1:5">
      <c r="A55" s="296" t="s">
        <v>2619</v>
      </c>
      <c r="B55" s="297" t="s">
        <v>2620</v>
      </c>
      <c r="C55" s="298"/>
      <c r="D55" s="298"/>
      <c r="E55" s="299"/>
    </row>
    <row r="56" ht="36" customHeight="1" spans="1:5">
      <c r="A56" s="296">
        <v>2120814</v>
      </c>
      <c r="B56" s="297" t="s">
        <v>2621</v>
      </c>
      <c r="C56" s="298">
        <v>4600</v>
      </c>
      <c r="D56" s="298">
        <v>4000</v>
      </c>
      <c r="E56" s="299">
        <f>D56/C56-1</f>
        <v>-0.13</v>
      </c>
    </row>
    <row r="57" ht="36" customHeight="1" spans="1:5">
      <c r="A57" s="296">
        <v>2120815</v>
      </c>
      <c r="B57" s="297" t="s">
        <v>2622</v>
      </c>
      <c r="C57" s="298"/>
      <c r="D57" s="298"/>
      <c r="E57" s="299"/>
    </row>
    <row r="58" ht="36" customHeight="1" spans="1:5">
      <c r="A58" s="296">
        <v>2120816</v>
      </c>
      <c r="B58" s="297" t="s">
        <v>2623</v>
      </c>
      <c r="C58" s="298"/>
      <c r="E58" s="299"/>
    </row>
    <row r="59" ht="36" customHeight="1" spans="1:5">
      <c r="A59" s="296" t="s">
        <v>2624</v>
      </c>
      <c r="B59" s="294" t="s">
        <v>2625</v>
      </c>
      <c r="C59" s="298">
        <v>6726</v>
      </c>
      <c r="D59" s="298">
        <v>23814</v>
      </c>
      <c r="E59" s="299">
        <f>D59/C59-1</f>
        <v>2.541</v>
      </c>
    </row>
    <row r="60" ht="36" customHeight="1" spans="1:5">
      <c r="A60" s="290" t="s">
        <v>2626</v>
      </c>
      <c r="B60" s="301" t="s">
        <v>2627</v>
      </c>
      <c r="C60" s="295"/>
      <c r="D60" s="295"/>
      <c r="E60" s="302"/>
    </row>
    <row r="61" ht="36" customHeight="1" spans="1:5">
      <c r="A61" s="296" t="s">
        <v>2628</v>
      </c>
      <c r="B61" s="297" t="s">
        <v>2600</v>
      </c>
      <c r="C61" s="298"/>
      <c r="D61" s="298"/>
      <c r="E61" s="299"/>
    </row>
    <row r="62" ht="36" customHeight="1" spans="1:5">
      <c r="A62" s="296" t="s">
        <v>2629</v>
      </c>
      <c r="B62" s="297" t="s">
        <v>2602</v>
      </c>
      <c r="C62" s="298"/>
      <c r="D62" s="298"/>
      <c r="E62" s="299"/>
    </row>
    <row r="63" ht="36" customHeight="1" spans="1:5">
      <c r="A63" s="296" t="s">
        <v>2630</v>
      </c>
      <c r="B63" s="297" t="s">
        <v>2631</v>
      </c>
      <c r="C63" s="298"/>
      <c r="D63" s="298"/>
      <c r="E63" s="299"/>
    </row>
    <row r="64" ht="36" customHeight="1" spans="1:5">
      <c r="A64" s="290" t="s">
        <v>2632</v>
      </c>
      <c r="B64" s="301" t="s">
        <v>2633</v>
      </c>
      <c r="C64" s="295"/>
      <c r="D64" s="295"/>
      <c r="E64" s="302"/>
    </row>
    <row r="65" ht="36" customHeight="1" spans="1:5">
      <c r="A65" s="290" t="s">
        <v>2634</v>
      </c>
      <c r="B65" s="301" t="s">
        <v>2635</v>
      </c>
      <c r="C65" s="295"/>
      <c r="D65" s="295"/>
      <c r="E65" s="302"/>
    </row>
    <row r="66" ht="36" customHeight="1" spans="1:5">
      <c r="A66" s="296" t="s">
        <v>2636</v>
      </c>
      <c r="B66" s="297" t="s">
        <v>2637</v>
      </c>
      <c r="C66" s="298"/>
      <c r="D66" s="298"/>
      <c r="E66" s="299"/>
    </row>
    <row r="67" ht="36" customHeight="1" spans="1:5">
      <c r="A67" s="296" t="s">
        <v>2638</v>
      </c>
      <c r="B67" s="297" t="s">
        <v>2639</v>
      </c>
      <c r="C67" s="298"/>
      <c r="D67" s="298"/>
      <c r="E67" s="299"/>
    </row>
    <row r="68" ht="36" customHeight="1" spans="1:5">
      <c r="A68" s="296" t="s">
        <v>2640</v>
      </c>
      <c r="B68" s="297" t="s">
        <v>2641</v>
      </c>
      <c r="C68" s="298"/>
      <c r="D68" s="298"/>
      <c r="E68" s="299"/>
    </row>
    <row r="69" ht="36" customHeight="1" spans="1:5">
      <c r="A69" s="296" t="s">
        <v>2642</v>
      </c>
      <c r="B69" s="297" t="s">
        <v>2643</v>
      </c>
      <c r="C69" s="298"/>
      <c r="D69" s="298"/>
      <c r="E69" s="299"/>
    </row>
    <row r="70" ht="36" customHeight="1" spans="1:5">
      <c r="A70" s="296" t="s">
        <v>2644</v>
      </c>
      <c r="B70" s="297" t="s">
        <v>2645</v>
      </c>
      <c r="C70" s="298"/>
      <c r="D70" s="298"/>
      <c r="E70" s="299"/>
    </row>
    <row r="71" ht="36" customHeight="1" spans="1:5">
      <c r="A71" s="290" t="s">
        <v>2646</v>
      </c>
      <c r="B71" s="301" t="s">
        <v>2647</v>
      </c>
      <c r="C71" s="295"/>
      <c r="D71" s="295"/>
      <c r="E71" s="302"/>
    </row>
    <row r="72" ht="36" customHeight="1" spans="1:5">
      <c r="A72" s="296" t="s">
        <v>2648</v>
      </c>
      <c r="B72" s="297" t="s">
        <v>2649</v>
      </c>
      <c r="C72" s="298"/>
      <c r="D72" s="298"/>
      <c r="E72" s="299"/>
    </row>
    <row r="73" ht="36" customHeight="1" spans="1:5">
      <c r="A73" s="296" t="s">
        <v>2650</v>
      </c>
      <c r="B73" s="297" t="s">
        <v>2651</v>
      </c>
      <c r="C73" s="298"/>
      <c r="D73" s="298"/>
      <c r="E73" s="299"/>
    </row>
    <row r="74" ht="36" customHeight="1" spans="1:5">
      <c r="A74" s="296" t="s">
        <v>2652</v>
      </c>
      <c r="B74" s="297" t="s">
        <v>2653</v>
      </c>
      <c r="C74" s="298"/>
      <c r="D74" s="298"/>
      <c r="E74" s="299"/>
    </row>
    <row r="75" ht="36" customHeight="1" spans="1:5">
      <c r="A75" s="290" t="s">
        <v>2654</v>
      </c>
      <c r="B75" s="301" t="s">
        <v>2655</v>
      </c>
      <c r="C75" s="295"/>
      <c r="D75" s="295"/>
      <c r="E75" s="299"/>
    </row>
    <row r="76" ht="36" customHeight="1" spans="1:5">
      <c r="A76" s="296" t="s">
        <v>2656</v>
      </c>
      <c r="B76" s="297" t="s">
        <v>2600</v>
      </c>
      <c r="C76" s="298"/>
      <c r="D76" s="298"/>
      <c r="E76" s="299"/>
    </row>
    <row r="77" ht="36" customHeight="1" spans="1:5">
      <c r="A77" s="296" t="s">
        <v>2657</v>
      </c>
      <c r="B77" s="297" t="s">
        <v>2602</v>
      </c>
      <c r="C77" s="298"/>
      <c r="D77" s="298"/>
      <c r="E77" s="299"/>
    </row>
    <row r="78" ht="36" customHeight="1" spans="1:5">
      <c r="A78" s="296" t="s">
        <v>2658</v>
      </c>
      <c r="B78" s="297" t="s">
        <v>2659</v>
      </c>
      <c r="C78" s="298"/>
      <c r="D78" s="298"/>
      <c r="E78" s="299"/>
    </row>
    <row r="79" ht="36" customHeight="1" spans="1:5">
      <c r="A79" s="290" t="s">
        <v>2660</v>
      </c>
      <c r="B79" s="301" t="s">
        <v>2661</v>
      </c>
      <c r="C79" s="295"/>
      <c r="D79" s="295"/>
      <c r="E79" s="302"/>
    </row>
    <row r="80" ht="36" customHeight="1" spans="1:5">
      <c r="A80" s="296" t="s">
        <v>2662</v>
      </c>
      <c r="B80" s="297" t="s">
        <v>2600</v>
      </c>
      <c r="C80" s="298"/>
      <c r="D80" s="298"/>
      <c r="E80" s="299"/>
    </row>
    <row r="81" ht="36" customHeight="1" spans="1:5">
      <c r="A81" s="296" t="s">
        <v>2663</v>
      </c>
      <c r="B81" s="297" t="s">
        <v>2602</v>
      </c>
      <c r="C81" s="298"/>
      <c r="D81" s="298"/>
      <c r="E81" s="299"/>
    </row>
    <row r="82" ht="36" customHeight="1" spans="1:5">
      <c r="A82" s="296" t="s">
        <v>2664</v>
      </c>
      <c r="B82" s="297" t="s">
        <v>2665</v>
      </c>
      <c r="C82" s="298"/>
      <c r="D82" s="298"/>
      <c r="E82" s="299"/>
    </row>
    <row r="83" ht="36" customHeight="1" spans="1:5">
      <c r="A83" s="290" t="s">
        <v>2666</v>
      </c>
      <c r="B83" s="301" t="s">
        <v>2667</v>
      </c>
      <c r="C83" s="295"/>
      <c r="D83" s="295"/>
      <c r="E83" s="302"/>
    </row>
    <row r="84" ht="36" customHeight="1" spans="1:5">
      <c r="A84" s="296" t="s">
        <v>2668</v>
      </c>
      <c r="B84" s="297" t="s">
        <v>2637</v>
      </c>
      <c r="C84" s="298"/>
      <c r="D84" s="298"/>
      <c r="E84" s="299"/>
    </row>
    <row r="85" ht="36" customHeight="1" spans="1:5">
      <c r="A85" s="296" t="s">
        <v>2669</v>
      </c>
      <c r="B85" s="297" t="s">
        <v>2639</v>
      </c>
      <c r="C85" s="298"/>
      <c r="D85" s="298"/>
      <c r="E85" s="299"/>
    </row>
    <row r="86" ht="36" customHeight="1" spans="1:5">
      <c r="A86" s="296" t="s">
        <v>2670</v>
      </c>
      <c r="B86" s="297" t="s">
        <v>2641</v>
      </c>
      <c r="C86" s="298">
        <v>0</v>
      </c>
      <c r="D86" s="298"/>
      <c r="E86" s="299"/>
    </row>
    <row r="87" ht="36" customHeight="1" spans="1:5">
      <c r="A87" s="296" t="s">
        <v>2671</v>
      </c>
      <c r="B87" s="297" t="s">
        <v>2643</v>
      </c>
      <c r="C87" s="298">
        <v>0</v>
      </c>
      <c r="D87" s="298"/>
      <c r="E87" s="299"/>
    </row>
    <row r="88" ht="36" customHeight="1" spans="1:5">
      <c r="A88" s="296" t="s">
        <v>2672</v>
      </c>
      <c r="B88" s="297" t="s">
        <v>2673</v>
      </c>
      <c r="C88" s="298"/>
      <c r="D88" s="298"/>
      <c r="E88" s="299"/>
    </row>
    <row r="89" ht="36" customHeight="1" spans="1:5">
      <c r="A89" s="290" t="s">
        <v>2674</v>
      </c>
      <c r="B89" s="301" t="s">
        <v>2675</v>
      </c>
      <c r="C89" s="295"/>
      <c r="D89" s="295"/>
      <c r="E89" s="302"/>
    </row>
    <row r="90" ht="36" customHeight="1" spans="1:5">
      <c r="A90" s="296" t="s">
        <v>2676</v>
      </c>
      <c r="B90" s="297" t="s">
        <v>2649</v>
      </c>
      <c r="C90" s="298"/>
      <c r="D90" s="298"/>
      <c r="E90" s="299"/>
    </row>
    <row r="91" ht="36" customHeight="1" spans="1:5">
      <c r="A91" s="296" t="s">
        <v>2677</v>
      </c>
      <c r="B91" s="297" t="s">
        <v>2678</v>
      </c>
      <c r="C91" s="298"/>
      <c r="D91" s="298"/>
      <c r="E91" s="299"/>
    </row>
    <row r="92" ht="36" customHeight="1" spans="1:5">
      <c r="A92" s="290" t="s">
        <v>2679</v>
      </c>
      <c r="B92" s="301" t="s">
        <v>2680</v>
      </c>
      <c r="C92" s="295"/>
      <c r="D92" s="295"/>
      <c r="E92" s="302"/>
    </row>
    <row r="93" ht="36" customHeight="1" spans="1:5">
      <c r="A93" s="296" t="s">
        <v>2681</v>
      </c>
      <c r="B93" s="297" t="s">
        <v>2600</v>
      </c>
      <c r="C93" s="298"/>
      <c r="D93" s="298"/>
      <c r="E93" s="299"/>
    </row>
    <row r="94" ht="36" customHeight="1" spans="1:5">
      <c r="A94" s="296" t="s">
        <v>2682</v>
      </c>
      <c r="B94" s="297" t="s">
        <v>2602</v>
      </c>
      <c r="C94" s="298">
        <v>0</v>
      </c>
      <c r="D94" s="298"/>
      <c r="E94" s="299"/>
    </row>
    <row r="95" ht="36" customHeight="1" spans="1:5">
      <c r="A95" s="296" t="s">
        <v>2683</v>
      </c>
      <c r="B95" s="297" t="s">
        <v>2604</v>
      </c>
      <c r="C95" s="298"/>
      <c r="D95" s="298"/>
      <c r="E95" s="299"/>
    </row>
    <row r="96" ht="36" customHeight="1" spans="1:5">
      <c r="A96" s="296" t="s">
        <v>2684</v>
      </c>
      <c r="B96" s="297" t="s">
        <v>2606</v>
      </c>
      <c r="C96" s="298">
        <v>0</v>
      </c>
      <c r="D96" s="298"/>
      <c r="E96" s="299"/>
    </row>
    <row r="97" ht="36" customHeight="1" spans="1:5">
      <c r="A97" s="296" t="s">
        <v>2685</v>
      </c>
      <c r="B97" s="297" t="s">
        <v>2612</v>
      </c>
      <c r="C97" s="298">
        <v>0</v>
      </c>
      <c r="D97" s="298"/>
      <c r="E97" s="299"/>
    </row>
    <row r="98" ht="36" customHeight="1" spans="1:5">
      <c r="A98" s="296" t="s">
        <v>2686</v>
      </c>
      <c r="B98" s="297" t="s">
        <v>2616</v>
      </c>
      <c r="C98" s="298">
        <v>0</v>
      </c>
      <c r="D98" s="298"/>
      <c r="E98" s="299"/>
    </row>
    <row r="99" ht="36" customHeight="1" spans="1:5">
      <c r="A99" s="296" t="s">
        <v>2687</v>
      </c>
      <c r="B99" s="297" t="s">
        <v>2618</v>
      </c>
      <c r="C99" s="298">
        <v>0</v>
      </c>
      <c r="D99" s="298"/>
      <c r="E99" s="299"/>
    </row>
    <row r="100" ht="36" customHeight="1" spans="1:5">
      <c r="A100" s="296" t="s">
        <v>2688</v>
      </c>
      <c r="B100" s="297" t="s">
        <v>2689</v>
      </c>
      <c r="C100" s="298"/>
      <c r="D100" s="298"/>
      <c r="E100" s="299"/>
    </row>
    <row r="101" ht="36" customHeight="1" spans="1:5">
      <c r="A101" s="290" t="s">
        <v>2690</v>
      </c>
      <c r="B101" s="301" t="s">
        <v>3031</v>
      </c>
      <c r="C101" s="295">
        <f>SUM(C102:C103)</f>
        <v>0</v>
      </c>
      <c r="D101" s="295">
        <f>SUM(D102:D103)</f>
        <v>7000</v>
      </c>
      <c r="E101" s="302"/>
    </row>
    <row r="102" ht="36" customHeight="1" spans="1:5">
      <c r="A102" s="296" t="s">
        <v>2692</v>
      </c>
      <c r="B102" s="297" t="s">
        <v>3032</v>
      </c>
      <c r="C102" s="298"/>
      <c r="D102" s="298">
        <v>7000</v>
      </c>
      <c r="E102" s="299"/>
    </row>
    <row r="103" ht="36" customHeight="1" spans="1:5">
      <c r="A103" s="296" t="s">
        <v>2694</v>
      </c>
      <c r="B103" s="297" t="s">
        <v>3033</v>
      </c>
      <c r="C103" s="298"/>
      <c r="D103" s="298"/>
      <c r="E103" s="299"/>
    </row>
    <row r="104" ht="36" customHeight="1" spans="1:5">
      <c r="A104" s="290" t="s">
        <v>90</v>
      </c>
      <c r="B104" s="291" t="s">
        <v>2695</v>
      </c>
      <c r="C104" s="303">
        <f>C105+C110+C115+C120+C123+C128+C132+C136+C139</f>
        <v>1905</v>
      </c>
      <c r="D104" s="303">
        <f>D105+D110+D115+D120+D123+D128+D132+D136+D139</f>
        <v>3225</v>
      </c>
      <c r="E104" s="299">
        <f>D104/C104-1</f>
        <v>0.693</v>
      </c>
    </row>
    <row r="105" ht="36" customHeight="1" spans="1:5">
      <c r="A105" s="290" t="s">
        <v>2696</v>
      </c>
      <c r="B105" s="291" t="s">
        <v>2697</v>
      </c>
      <c r="C105" s="298">
        <f>SUM(C106:C109)</f>
        <v>1905</v>
      </c>
      <c r="D105" s="298">
        <f>SUM(D106:D109)</f>
        <v>1524</v>
      </c>
      <c r="E105" s="299">
        <f>D105/C105-1</f>
        <v>-0.2</v>
      </c>
    </row>
    <row r="106" ht="36" customHeight="1" spans="1:5">
      <c r="A106" s="296" t="s">
        <v>2698</v>
      </c>
      <c r="B106" s="297" t="s">
        <v>2570</v>
      </c>
      <c r="C106" s="298">
        <v>990</v>
      </c>
      <c r="D106" s="298">
        <v>1524</v>
      </c>
      <c r="E106" s="299">
        <f>D106/C106-1</f>
        <v>0.539</v>
      </c>
    </row>
    <row r="107" ht="36" customHeight="1" spans="1:5">
      <c r="A107" s="296" t="s">
        <v>2699</v>
      </c>
      <c r="B107" s="297" t="s">
        <v>2700</v>
      </c>
      <c r="C107" s="298">
        <v>0</v>
      </c>
      <c r="D107" s="298">
        <v>0</v>
      </c>
      <c r="E107" s="299"/>
    </row>
    <row r="108" ht="36" customHeight="1" spans="1:5">
      <c r="A108" s="296" t="s">
        <v>2701</v>
      </c>
      <c r="B108" s="297" t="s">
        <v>2702</v>
      </c>
      <c r="C108" s="298">
        <v>0</v>
      </c>
      <c r="D108" s="298">
        <v>0</v>
      </c>
      <c r="E108" s="299"/>
    </row>
    <row r="109" ht="36" customHeight="1" spans="1:5">
      <c r="A109" s="296" t="s">
        <v>2703</v>
      </c>
      <c r="B109" s="294" t="s">
        <v>2704</v>
      </c>
      <c r="C109" s="298">
        <v>915</v>
      </c>
      <c r="D109" s="298"/>
      <c r="E109" s="299">
        <f>D109/C109-1</f>
        <v>-1</v>
      </c>
    </row>
    <row r="110" ht="36" customHeight="1" spans="1:5">
      <c r="A110" s="290" t="s">
        <v>2705</v>
      </c>
      <c r="B110" s="301" t="s">
        <v>2706</v>
      </c>
      <c r="C110" s="298">
        <f>SUM(C111:C114)</f>
        <v>0</v>
      </c>
      <c r="D110" s="298"/>
      <c r="E110" s="302"/>
    </row>
    <row r="111" ht="36" customHeight="1" spans="1:5">
      <c r="A111" s="296" t="s">
        <v>2707</v>
      </c>
      <c r="B111" s="297" t="s">
        <v>2570</v>
      </c>
      <c r="C111" s="298">
        <v>0</v>
      </c>
      <c r="D111" s="298"/>
      <c r="E111" s="299"/>
    </row>
    <row r="112" ht="36" customHeight="1" spans="1:5">
      <c r="A112" s="296" t="s">
        <v>2708</v>
      </c>
      <c r="B112" s="297" t="s">
        <v>2700</v>
      </c>
      <c r="C112" s="298">
        <v>0</v>
      </c>
      <c r="D112" s="298"/>
      <c r="E112" s="299"/>
    </row>
    <row r="113" ht="36" customHeight="1" spans="1:5">
      <c r="A113" s="296" t="s">
        <v>2709</v>
      </c>
      <c r="B113" s="297" t="s">
        <v>2710</v>
      </c>
      <c r="C113" s="298">
        <v>0</v>
      </c>
      <c r="D113" s="298"/>
      <c r="E113" s="299"/>
    </row>
    <row r="114" ht="36" customHeight="1" spans="1:5">
      <c r="A114" s="296" t="s">
        <v>2711</v>
      </c>
      <c r="B114" s="297" t="s">
        <v>2712</v>
      </c>
      <c r="C114" s="298">
        <v>0</v>
      </c>
      <c r="D114" s="298"/>
      <c r="E114" s="299"/>
    </row>
    <row r="115" ht="36" customHeight="1" spans="1:5">
      <c r="A115" s="290" t="s">
        <v>2713</v>
      </c>
      <c r="B115" s="291" t="s">
        <v>2714</v>
      </c>
      <c r="C115" s="295"/>
      <c r="D115" s="295"/>
      <c r="E115" s="293"/>
    </row>
    <row r="116" ht="36" customHeight="1" spans="1:5">
      <c r="A116" s="296" t="s">
        <v>2715</v>
      </c>
      <c r="B116" s="297" t="s">
        <v>2716</v>
      </c>
      <c r="C116" s="298">
        <v>0</v>
      </c>
      <c r="D116" s="298"/>
      <c r="E116" s="299"/>
    </row>
    <row r="117" ht="36" customHeight="1" spans="1:5">
      <c r="A117" s="296" t="s">
        <v>2717</v>
      </c>
      <c r="B117" s="297" t="s">
        <v>2718</v>
      </c>
      <c r="C117" s="298">
        <v>0</v>
      </c>
      <c r="D117" s="298"/>
      <c r="E117" s="299"/>
    </row>
    <row r="118" ht="36" customHeight="1" spans="1:5">
      <c r="A118" s="296" t="s">
        <v>2719</v>
      </c>
      <c r="B118" s="297" t="s">
        <v>2720</v>
      </c>
      <c r="C118" s="298">
        <v>0</v>
      </c>
      <c r="D118" s="298"/>
      <c r="E118" s="299"/>
    </row>
    <row r="119" ht="36" customHeight="1" spans="1:5">
      <c r="A119" s="296" t="s">
        <v>2721</v>
      </c>
      <c r="B119" s="294" t="s">
        <v>2722</v>
      </c>
      <c r="C119" s="298"/>
      <c r="D119" s="298"/>
      <c r="E119" s="300"/>
    </row>
    <row r="120" ht="36" customHeight="1" spans="1:5">
      <c r="A120" s="304">
        <v>21370</v>
      </c>
      <c r="B120" s="301" t="s">
        <v>2723</v>
      </c>
      <c r="C120" s="295"/>
      <c r="D120" s="295"/>
      <c r="E120" s="302"/>
    </row>
    <row r="121" ht="36" customHeight="1" spans="1:5">
      <c r="A121" s="305">
        <v>2137001</v>
      </c>
      <c r="B121" s="297" t="s">
        <v>2570</v>
      </c>
      <c r="C121" s="298">
        <v>0</v>
      </c>
      <c r="D121" s="298"/>
      <c r="E121" s="299"/>
    </row>
    <row r="122" ht="36" customHeight="1" spans="1:5">
      <c r="A122" s="305">
        <v>2137099</v>
      </c>
      <c r="B122" s="297" t="s">
        <v>2724</v>
      </c>
      <c r="C122" s="298"/>
      <c r="D122" s="298"/>
      <c r="E122" s="299"/>
    </row>
    <row r="123" ht="36" customHeight="1" spans="1:5">
      <c r="A123" s="304">
        <v>21371</v>
      </c>
      <c r="B123" s="301" t="s">
        <v>2725</v>
      </c>
      <c r="C123" s="298">
        <f>SUM(C124:C127)</f>
        <v>0</v>
      </c>
      <c r="D123" s="298"/>
      <c r="E123" s="302"/>
    </row>
    <row r="124" ht="36" customHeight="1" spans="1:5">
      <c r="A124" s="305">
        <v>2137101</v>
      </c>
      <c r="B124" s="297" t="s">
        <v>2716</v>
      </c>
      <c r="C124" s="298">
        <v>0</v>
      </c>
      <c r="D124" s="298"/>
      <c r="E124" s="299"/>
    </row>
    <row r="125" ht="36" customHeight="1" spans="1:5">
      <c r="A125" s="305">
        <v>2137102</v>
      </c>
      <c r="B125" s="297" t="s">
        <v>2726</v>
      </c>
      <c r="C125" s="298">
        <v>0</v>
      </c>
      <c r="D125" s="298"/>
      <c r="E125" s="299"/>
    </row>
    <row r="126" ht="36" customHeight="1" spans="1:5">
      <c r="A126" s="305">
        <v>2137103</v>
      </c>
      <c r="B126" s="297" t="s">
        <v>2720</v>
      </c>
      <c r="C126" s="298">
        <v>0</v>
      </c>
      <c r="D126" s="298"/>
      <c r="E126" s="299"/>
    </row>
    <row r="127" ht="36" customHeight="1" spans="1:5">
      <c r="A127" s="305">
        <v>2137199</v>
      </c>
      <c r="B127" s="297" t="s">
        <v>2727</v>
      </c>
      <c r="C127" s="298">
        <v>0</v>
      </c>
      <c r="D127" s="298"/>
      <c r="E127" s="299"/>
    </row>
    <row r="128" ht="36" customHeight="1" spans="1:5">
      <c r="A128" s="305">
        <v>21372</v>
      </c>
      <c r="B128" s="294" t="s">
        <v>2728</v>
      </c>
      <c r="C128" s="298">
        <f>SUM(C129:C131)</f>
        <v>0</v>
      </c>
      <c r="D128" s="298">
        <f>SUM(D129:D131)</f>
        <v>1701</v>
      </c>
      <c r="E128" s="299"/>
    </row>
    <row r="129" ht="36" customHeight="1" spans="1:5">
      <c r="A129" s="305">
        <v>2137201</v>
      </c>
      <c r="B129" s="297" t="s">
        <v>2729</v>
      </c>
      <c r="C129" s="298"/>
      <c r="D129" s="298">
        <v>1204</v>
      </c>
      <c r="E129" s="299"/>
    </row>
    <row r="130" ht="36" customHeight="1" spans="1:5">
      <c r="A130" s="305">
        <v>2137202</v>
      </c>
      <c r="B130" s="297" t="s">
        <v>2730</v>
      </c>
      <c r="C130" s="298"/>
      <c r="D130" s="298">
        <v>497</v>
      </c>
      <c r="E130" s="299"/>
    </row>
    <row r="131" ht="36" customHeight="1" spans="1:5">
      <c r="A131" s="305">
        <v>2137299</v>
      </c>
      <c r="B131" s="297" t="s">
        <v>2731</v>
      </c>
      <c r="C131" s="298"/>
      <c r="D131" s="298"/>
      <c r="E131" s="299"/>
    </row>
    <row r="132" ht="36" customHeight="1" spans="1:5">
      <c r="A132" s="305">
        <v>21373</v>
      </c>
      <c r="B132" s="294" t="s">
        <v>2732</v>
      </c>
      <c r="C132" s="298"/>
      <c r="D132" s="295"/>
      <c r="E132" s="299"/>
    </row>
    <row r="133" ht="36" customHeight="1" spans="1:5">
      <c r="A133" s="305">
        <v>2137301</v>
      </c>
      <c r="B133" s="297" t="s">
        <v>2729</v>
      </c>
      <c r="C133" s="298"/>
      <c r="D133" s="298"/>
      <c r="E133" s="299"/>
    </row>
    <row r="134" ht="36" customHeight="1" spans="1:5">
      <c r="A134" s="305">
        <v>2137302</v>
      </c>
      <c r="B134" s="297" t="s">
        <v>2730</v>
      </c>
      <c r="C134" s="298"/>
      <c r="D134" s="298"/>
      <c r="E134" s="299"/>
    </row>
    <row r="135" ht="36" customHeight="1" spans="1:5">
      <c r="A135" s="305">
        <v>2137399</v>
      </c>
      <c r="B135" s="297" t="s">
        <v>2733</v>
      </c>
      <c r="C135" s="298"/>
      <c r="D135" s="298"/>
      <c r="E135" s="299"/>
    </row>
    <row r="136" ht="36" customHeight="1" spans="1:5">
      <c r="A136" s="305">
        <v>21374</v>
      </c>
      <c r="B136" s="294" t="s">
        <v>2734</v>
      </c>
      <c r="C136" s="298"/>
      <c r="D136" s="295"/>
      <c r="E136" s="299"/>
    </row>
    <row r="137" ht="36" customHeight="1" spans="1:5">
      <c r="A137" s="305">
        <v>2137401</v>
      </c>
      <c r="B137" s="297" t="s">
        <v>2735</v>
      </c>
      <c r="C137" s="298"/>
      <c r="D137" s="298"/>
      <c r="E137" s="299"/>
    </row>
    <row r="138" ht="36" customHeight="1" spans="1:5">
      <c r="A138" s="305">
        <v>2137499</v>
      </c>
      <c r="B138" s="297" t="s">
        <v>2736</v>
      </c>
      <c r="C138" s="298"/>
      <c r="D138" s="298"/>
      <c r="E138" s="299"/>
    </row>
    <row r="139" ht="36" customHeight="1" spans="1:5">
      <c r="A139" s="305" t="s">
        <v>2737</v>
      </c>
      <c r="B139" s="294" t="s">
        <v>2738</v>
      </c>
      <c r="C139" s="298"/>
      <c r="D139" s="295"/>
      <c r="E139" s="299"/>
    </row>
    <row r="140" ht="36" customHeight="1" spans="1:5">
      <c r="A140" s="305" t="s">
        <v>2739</v>
      </c>
      <c r="B140" s="297" t="s">
        <v>2740</v>
      </c>
      <c r="C140" s="298"/>
      <c r="D140" s="298"/>
      <c r="E140" s="299"/>
    </row>
    <row r="141" ht="36" customHeight="1" spans="1:5">
      <c r="A141" s="305" t="s">
        <v>2741</v>
      </c>
      <c r="B141" s="297" t="s">
        <v>2742</v>
      </c>
      <c r="C141" s="298"/>
      <c r="D141" s="298"/>
      <c r="E141" s="299"/>
    </row>
    <row r="142" ht="36" customHeight="1" spans="1:5">
      <c r="A142" s="305" t="s">
        <v>2743</v>
      </c>
      <c r="B142" s="297" t="s">
        <v>1756</v>
      </c>
      <c r="C142" s="298"/>
      <c r="D142" s="298"/>
      <c r="E142" s="299"/>
    </row>
    <row r="143" ht="36" customHeight="1" spans="1:5">
      <c r="A143" s="290" t="s">
        <v>92</v>
      </c>
      <c r="B143" s="291" t="s">
        <v>2744</v>
      </c>
      <c r="C143" s="292"/>
      <c r="D143" s="292"/>
      <c r="E143" s="299"/>
    </row>
    <row r="144" ht="36" customHeight="1" spans="1:5">
      <c r="A144" s="290" t="s">
        <v>2745</v>
      </c>
      <c r="B144" s="301" t="s">
        <v>2746</v>
      </c>
      <c r="C144" s="298">
        <f>SUM(C145:C148)</f>
        <v>0</v>
      </c>
      <c r="D144" s="298"/>
      <c r="E144" s="302"/>
    </row>
    <row r="145" ht="36" customHeight="1" spans="1:5">
      <c r="A145" s="296" t="s">
        <v>2747</v>
      </c>
      <c r="B145" s="297" t="s">
        <v>2748</v>
      </c>
      <c r="C145" s="298">
        <v>0</v>
      </c>
      <c r="D145" s="298"/>
      <c r="E145" s="299"/>
    </row>
    <row r="146" ht="36" customHeight="1" spans="1:5">
      <c r="A146" s="296" t="s">
        <v>2749</v>
      </c>
      <c r="B146" s="297" t="s">
        <v>2750</v>
      </c>
      <c r="C146" s="298">
        <v>0</v>
      </c>
      <c r="D146" s="298"/>
      <c r="E146" s="299"/>
    </row>
    <row r="147" ht="36" customHeight="1" spans="1:5">
      <c r="A147" s="296" t="s">
        <v>2751</v>
      </c>
      <c r="B147" s="297" t="s">
        <v>2752</v>
      </c>
      <c r="C147" s="298">
        <v>0</v>
      </c>
      <c r="D147" s="298"/>
      <c r="E147" s="299"/>
    </row>
    <row r="148" ht="36" customHeight="1" spans="1:5">
      <c r="A148" s="296" t="s">
        <v>2753</v>
      </c>
      <c r="B148" s="297" t="s">
        <v>2754</v>
      </c>
      <c r="C148" s="298">
        <v>0</v>
      </c>
      <c r="D148" s="298"/>
      <c r="E148" s="299"/>
    </row>
    <row r="149" ht="36" customHeight="1" spans="1:5">
      <c r="A149" s="290" t="s">
        <v>2755</v>
      </c>
      <c r="B149" s="291" t="s">
        <v>2756</v>
      </c>
      <c r="C149" s="298">
        <f>SUM(C150:C153)</f>
        <v>0</v>
      </c>
      <c r="D149" s="298"/>
      <c r="E149" s="293"/>
    </row>
    <row r="150" ht="36" customHeight="1" spans="1:5">
      <c r="A150" s="296" t="s">
        <v>2757</v>
      </c>
      <c r="B150" s="297" t="s">
        <v>2752</v>
      </c>
      <c r="C150" s="298">
        <v>0</v>
      </c>
      <c r="D150" s="298"/>
      <c r="E150" s="299"/>
    </row>
    <row r="151" ht="36" customHeight="1" spans="1:5">
      <c r="A151" s="296" t="s">
        <v>2758</v>
      </c>
      <c r="B151" s="297" t="s">
        <v>2759</v>
      </c>
      <c r="C151" s="298">
        <v>0</v>
      </c>
      <c r="D151" s="298"/>
      <c r="E151" s="299"/>
    </row>
    <row r="152" ht="36" customHeight="1" spans="1:5">
      <c r="A152" s="296" t="s">
        <v>2760</v>
      </c>
      <c r="B152" s="297" t="s">
        <v>2761</v>
      </c>
      <c r="C152" s="298">
        <v>0</v>
      </c>
      <c r="D152" s="298"/>
      <c r="E152" s="299"/>
    </row>
    <row r="153" ht="36" customHeight="1" spans="1:5">
      <c r="A153" s="296" t="s">
        <v>2762</v>
      </c>
      <c r="B153" s="294" t="s">
        <v>2763</v>
      </c>
      <c r="C153" s="298">
        <v>0</v>
      </c>
      <c r="D153" s="298"/>
      <c r="E153" s="300"/>
    </row>
    <row r="154" ht="36" customHeight="1" spans="1:5">
      <c r="A154" s="290" t="s">
        <v>2764</v>
      </c>
      <c r="B154" s="291" t="s">
        <v>2765</v>
      </c>
      <c r="C154" s="295"/>
      <c r="D154" s="295"/>
      <c r="E154" s="293"/>
    </row>
    <row r="155" ht="36" customHeight="1" spans="1:5">
      <c r="A155" s="296" t="s">
        <v>2766</v>
      </c>
      <c r="B155" s="297" t="s">
        <v>2767</v>
      </c>
      <c r="C155" s="298"/>
      <c r="D155" s="298"/>
      <c r="E155" s="299"/>
    </row>
    <row r="156" ht="36" customHeight="1" spans="1:5">
      <c r="A156" s="296" t="s">
        <v>2768</v>
      </c>
      <c r="B156" s="294" t="s">
        <v>2769</v>
      </c>
      <c r="C156" s="298"/>
      <c r="D156" s="298"/>
      <c r="E156" s="300"/>
    </row>
    <row r="157" ht="36" customHeight="1" spans="1:5">
      <c r="A157" s="296" t="s">
        <v>2770</v>
      </c>
      <c r="B157" s="294" t="s">
        <v>2771</v>
      </c>
      <c r="C157" s="298"/>
      <c r="D157" s="298"/>
      <c r="E157" s="300"/>
    </row>
    <row r="158" ht="36" customHeight="1" spans="1:5">
      <c r="A158" s="296" t="s">
        <v>2772</v>
      </c>
      <c r="B158" s="297" t="s">
        <v>2773</v>
      </c>
      <c r="C158" s="298">
        <v>0</v>
      </c>
      <c r="D158" s="298"/>
      <c r="E158" s="299"/>
    </row>
    <row r="159" ht="36" customHeight="1" spans="1:5">
      <c r="A159" s="290" t="s">
        <v>2774</v>
      </c>
      <c r="B159" s="301" t="s">
        <v>2775</v>
      </c>
      <c r="C159" s="295"/>
      <c r="D159" s="295"/>
      <c r="E159" s="302"/>
    </row>
    <row r="160" ht="36" customHeight="1" spans="1:5">
      <c r="A160" s="296" t="s">
        <v>2776</v>
      </c>
      <c r="B160" s="297" t="s">
        <v>2777</v>
      </c>
      <c r="C160" s="298">
        <v>0</v>
      </c>
      <c r="D160" s="298"/>
      <c r="E160" s="299"/>
    </row>
    <row r="161" ht="36" customHeight="1" spans="1:5">
      <c r="A161" s="296" t="s">
        <v>2778</v>
      </c>
      <c r="B161" s="297" t="s">
        <v>2779</v>
      </c>
      <c r="C161" s="298">
        <v>0</v>
      </c>
      <c r="D161" s="298"/>
      <c r="E161" s="299"/>
    </row>
    <row r="162" ht="36" customHeight="1" spans="1:5">
      <c r="A162" s="296" t="s">
        <v>2780</v>
      </c>
      <c r="B162" s="297" t="s">
        <v>2781</v>
      </c>
      <c r="C162" s="298">
        <v>0</v>
      </c>
      <c r="D162" s="298"/>
      <c r="E162" s="299"/>
    </row>
    <row r="163" ht="36" customHeight="1" spans="1:5">
      <c r="A163" s="296" t="s">
        <v>2782</v>
      </c>
      <c r="B163" s="297" t="s">
        <v>2783</v>
      </c>
      <c r="C163" s="298">
        <v>0</v>
      </c>
      <c r="D163" s="298"/>
      <c r="E163" s="299"/>
    </row>
    <row r="164" ht="36" customHeight="1" spans="1:5">
      <c r="A164" s="296" t="s">
        <v>2784</v>
      </c>
      <c r="B164" s="297" t="s">
        <v>2785</v>
      </c>
      <c r="C164" s="298">
        <v>0</v>
      </c>
      <c r="D164" s="298"/>
      <c r="E164" s="299"/>
    </row>
    <row r="165" ht="36" customHeight="1" spans="1:5">
      <c r="A165" s="296" t="s">
        <v>2786</v>
      </c>
      <c r="B165" s="297" t="s">
        <v>2787</v>
      </c>
      <c r="C165" s="298">
        <v>0</v>
      </c>
      <c r="D165" s="298"/>
      <c r="E165" s="299"/>
    </row>
    <row r="166" ht="36" customHeight="1" spans="1:5">
      <c r="A166" s="296" t="s">
        <v>2788</v>
      </c>
      <c r="B166" s="297" t="s">
        <v>2789</v>
      </c>
      <c r="C166" s="298">
        <v>0</v>
      </c>
      <c r="D166" s="298"/>
      <c r="E166" s="299"/>
    </row>
    <row r="167" ht="36" customHeight="1" spans="1:5">
      <c r="A167" s="296" t="s">
        <v>2790</v>
      </c>
      <c r="B167" s="297" t="s">
        <v>2791</v>
      </c>
      <c r="C167" s="298"/>
      <c r="D167" s="298"/>
      <c r="E167" s="299"/>
    </row>
    <row r="168" ht="36" customHeight="1" spans="1:5">
      <c r="A168" s="290" t="s">
        <v>2792</v>
      </c>
      <c r="B168" s="301" t="s">
        <v>2793</v>
      </c>
      <c r="C168" s="298">
        <f>SUM(C169:C174)</f>
        <v>0</v>
      </c>
      <c r="D168" s="298"/>
      <c r="E168" s="302"/>
    </row>
    <row r="169" ht="36" customHeight="1" spans="1:5">
      <c r="A169" s="296" t="s">
        <v>2794</v>
      </c>
      <c r="B169" s="297" t="s">
        <v>2795</v>
      </c>
      <c r="C169" s="298">
        <v>0</v>
      </c>
      <c r="D169" s="298"/>
      <c r="E169" s="299"/>
    </row>
    <row r="170" ht="36" customHeight="1" spans="1:5">
      <c r="A170" s="296" t="s">
        <v>2796</v>
      </c>
      <c r="B170" s="297" t="s">
        <v>2797</v>
      </c>
      <c r="C170" s="298">
        <v>0</v>
      </c>
      <c r="D170" s="298"/>
      <c r="E170" s="299"/>
    </row>
    <row r="171" ht="36" customHeight="1" spans="1:5">
      <c r="A171" s="296" t="s">
        <v>2798</v>
      </c>
      <c r="B171" s="297" t="s">
        <v>2799</v>
      </c>
      <c r="C171" s="298">
        <v>0</v>
      </c>
      <c r="D171" s="298"/>
      <c r="E171" s="299"/>
    </row>
    <row r="172" ht="36" customHeight="1" spans="1:5">
      <c r="A172" s="296" t="s">
        <v>2800</v>
      </c>
      <c r="B172" s="297" t="s">
        <v>2801</v>
      </c>
      <c r="C172" s="298">
        <v>0</v>
      </c>
      <c r="D172" s="298"/>
      <c r="E172" s="299"/>
    </row>
    <row r="173" ht="36" customHeight="1" spans="1:5">
      <c r="A173" s="296" t="s">
        <v>2802</v>
      </c>
      <c r="B173" s="297" t="s">
        <v>2803</v>
      </c>
      <c r="C173" s="298">
        <v>0</v>
      </c>
      <c r="D173" s="298"/>
      <c r="E173" s="299"/>
    </row>
    <row r="174" ht="36" customHeight="1" spans="1:5">
      <c r="A174" s="296" t="s">
        <v>2804</v>
      </c>
      <c r="B174" s="297" t="s">
        <v>2805</v>
      </c>
      <c r="C174" s="298">
        <v>0</v>
      </c>
      <c r="D174" s="298"/>
      <c r="E174" s="299"/>
    </row>
    <row r="175" ht="36" customHeight="1" spans="1:5">
      <c r="A175" s="290" t="s">
        <v>2806</v>
      </c>
      <c r="B175" s="291" t="s">
        <v>2807</v>
      </c>
      <c r="C175" s="295"/>
      <c r="D175" s="295"/>
      <c r="E175" s="293"/>
    </row>
    <row r="176" ht="36" customHeight="1" spans="1:5">
      <c r="A176" s="296" t="s">
        <v>2808</v>
      </c>
      <c r="B176" s="294" t="s">
        <v>2809</v>
      </c>
      <c r="C176" s="298"/>
      <c r="D176" s="298"/>
      <c r="E176" s="300"/>
    </row>
    <row r="177" ht="36" customHeight="1" spans="1:5">
      <c r="A177" s="296" t="s">
        <v>2810</v>
      </c>
      <c r="B177" s="297" t="s">
        <v>2811</v>
      </c>
      <c r="C177" s="298">
        <v>0</v>
      </c>
      <c r="D177" s="298"/>
      <c r="E177" s="299"/>
    </row>
    <row r="178" ht="36" customHeight="1" spans="1:5">
      <c r="A178" s="296" t="s">
        <v>2812</v>
      </c>
      <c r="B178" s="294" t="s">
        <v>2813</v>
      </c>
      <c r="C178" s="298"/>
      <c r="D178" s="298"/>
      <c r="E178" s="300"/>
    </row>
    <row r="179" ht="36" customHeight="1" spans="1:5">
      <c r="A179" s="296" t="s">
        <v>2814</v>
      </c>
      <c r="B179" s="294" t="s">
        <v>2815</v>
      </c>
      <c r="C179" s="298"/>
      <c r="D179" s="298"/>
      <c r="E179" s="300"/>
    </row>
    <row r="180" ht="36" customHeight="1" spans="1:5">
      <c r="A180" s="296" t="s">
        <v>2816</v>
      </c>
      <c r="B180" s="297" t="s">
        <v>2817</v>
      </c>
      <c r="C180" s="298">
        <v>0</v>
      </c>
      <c r="D180" s="298"/>
      <c r="E180" s="299"/>
    </row>
    <row r="181" ht="36" customHeight="1" spans="1:5">
      <c r="A181" s="296" t="s">
        <v>2818</v>
      </c>
      <c r="B181" s="297" t="s">
        <v>2819</v>
      </c>
      <c r="C181" s="298"/>
      <c r="D181" s="298"/>
      <c r="E181" s="299"/>
    </row>
    <row r="182" ht="36" customHeight="1" spans="1:5">
      <c r="A182" s="296" t="s">
        <v>2820</v>
      </c>
      <c r="B182" s="297" t="s">
        <v>2821</v>
      </c>
      <c r="C182" s="298">
        <v>0</v>
      </c>
      <c r="D182" s="298"/>
      <c r="E182" s="299"/>
    </row>
    <row r="183" ht="36" customHeight="1" spans="1:5">
      <c r="A183" s="296" t="s">
        <v>2822</v>
      </c>
      <c r="B183" s="297" t="s">
        <v>2823</v>
      </c>
      <c r="C183" s="298">
        <v>0</v>
      </c>
      <c r="D183" s="298"/>
      <c r="E183" s="299"/>
    </row>
    <row r="184" ht="36" customHeight="1" spans="1:5">
      <c r="A184" s="290" t="s">
        <v>2824</v>
      </c>
      <c r="B184" s="301" t="s">
        <v>2825</v>
      </c>
      <c r="C184" s="298">
        <f>SUM(C185:C186)</f>
        <v>0</v>
      </c>
      <c r="D184" s="298"/>
      <c r="E184" s="302"/>
    </row>
    <row r="185" ht="36" customHeight="1" spans="1:5">
      <c r="A185" s="296" t="s">
        <v>2826</v>
      </c>
      <c r="B185" s="297" t="s">
        <v>2748</v>
      </c>
      <c r="C185" s="298">
        <v>0</v>
      </c>
      <c r="D185" s="298"/>
      <c r="E185" s="299"/>
    </row>
    <row r="186" ht="36" customHeight="1" spans="1:5">
      <c r="A186" s="296" t="s">
        <v>2827</v>
      </c>
      <c r="B186" s="297" t="s">
        <v>2828</v>
      </c>
      <c r="C186" s="298">
        <v>0</v>
      </c>
      <c r="D186" s="298"/>
      <c r="E186" s="299"/>
    </row>
    <row r="187" ht="36" customHeight="1" spans="1:5">
      <c r="A187" s="290" t="s">
        <v>2829</v>
      </c>
      <c r="B187" s="301" t="s">
        <v>2830</v>
      </c>
      <c r="C187" s="295"/>
      <c r="D187" s="295"/>
      <c r="E187" s="302"/>
    </row>
    <row r="188" ht="36" customHeight="1" spans="1:5">
      <c r="A188" s="296" t="s">
        <v>2831</v>
      </c>
      <c r="B188" s="297" t="s">
        <v>2748</v>
      </c>
      <c r="C188" s="298"/>
      <c r="D188" s="298"/>
      <c r="E188" s="299"/>
    </row>
    <row r="189" ht="36" customHeight="1" spans="1:5">
      <c r="A189" s="296" t="s">
        <v>2832</v>
      </c>
      <c r="B189" s="297" t="s">
        <v>2833</v>
      </c>
      <c r="C189" s="298"/>
      <c r="D189" s="298"/>
      <c r="E189" s="299"/>
    </row>
    <row r="190" ht="36" customHeight="1" spans="1:5">
      <c r="A190" s="290" t="s">
        <v>2834</v>
      </c>
      <c r="B190" s="301" t="s">
        <v>2835</v>
      </c>
      <c r="C190" s="298">
        <v>0</v>
      </c>
      <c r="D190" s="298"/>
      <c r="E190" s="302"/>
    </row>
    <row r="191" ht="36" customHeight="1" spans="1:5">
      <c r="A191" s="290" t="s">
        <v>2836</v>
      </c>
      <c r="B191" s="301" t="s">
        <v>2837</v>
      </c>
      <c r="C191" s="298">
        <f>SUM(C192:C194)</f>
        <v>0</v>
      </c>
      <c r="D191" s="298"/>
      <c r="E191" s="302"/>
    </row>
    <row r="192" ht="36" customHeight="1" spans="1:5">
      <c r="A192" s="296" t="s">
        <v>2838</v>
      </c>
      <c r="B192" s="297" t="s">
        <v>2767</v>
      </c>
      <c r="C192" s="298">
        <v>0</v>
      </c>
      <c r="D192" s="298"/>
      <c r="E192" s="299"/>
    </row>
    <row r="193" ht="36" customHeight="1" spans="1:5">
      <c r="A193" s="296" t="s">
        <v>2839</v>
      </c>
      <c r="B193" s="297" t="s">
        <v>2771</v>
      </c>
      <c r="C193" s="298">
        <v>0</v>
      </c>
      <c r="D193" s="298"/>
      <c r="E193" s="299"/>
    </row>
    <row r="194" ht="36" customHeight="1" spans="1:5">
      <c r="A194" s="296" t="s">
        <v>2840</v>
      </c>
      <c r="B194" s="297" t="s">
        <v>2841</v>
      </c>
      <c r="C194" s="298">
        <v>0</v>
      </c>
      <c r="D194" s="298"/>
      <c r="E194" s="299"/>
    </row>
    <row r="195" ht="36" customHeight="1" spans="1:5">
      <c r="A195" s="290" t="s">
        <v>94</v>
      </c>
      <c r="B195" s="291" t="s">
        <v>2842</v>
      </c>
      <c r="C195" s="292"/>
      <c r="D195" s="292"/>
      <c r="E195" s="299"/>
    </row>
    <row r="196" ht="36" customHeight="1" spans="1:5">
      <c r="A196" s="290" t="s">
        <v>2843</v>
      </c>
      <c r="B196" s="291" t="s">
        <v>2844</v>
      </c>
      <c r="C196" s="295"/>
      <c r="D196" s="295"/>
      <c r="E196" s="293"/>
    </row>
    <row r="197" ht="36" customHeight="1" spans="1:5">
      <c r="A197" s="296" t="s">
        <v>2845</v>
      </c>
      <c r="B197" s="294" t="s">
        <v>2846</v>
      </c>
      <c r="C197" s="298"/>
      <c r="D197" s="298"/>
      <c r="E197" s="300"/>
    </row>
    <row r="198" ht="36" customHeight="1" spans="1:5">
      <c r="A198" s="296" t="s">
        <v>2847</v>
      </c>
      <c r="B198" s="297" t="s">
        <v>2848</v>
      </c>
      <c r="C198" s="298">
        <v>0</v>
      </c>
      <c r="D198" s="298"/>
      <c r="E198" s="299"/>
    </row>
    <row r="199" ht="36" customHeight="1" spans="1:5">
      <c r="A199" s="290" t="s">
        <v>116</v>
      </c>
      <c r="B199" s="291" t="s">
        <v>2849</v>
      </c>
      <c r="C199" s="303">
        <f>C200+C204+C213+C225</f>
        <v>4564</v>
      </c>
      <c r="D199" s="303">
        <f>D200+D204+D213+D225</f>
        <v>9155</v>
      </c>
      <c r="E199" s="299">
        <f>D199/C199-1</f>
        <v>1.006</v>
      </c>
    </row>
    <row r="200" ht="36" customHeight="1" spans="1:5">
      <c r="A200" s="290" t="s">
        <v>2850</v>
      </c>
      <c r="B200" s="291" t="s">
        <v>2851</v>
      </c>
      <c r="C200" s="298">
        <f>SUM(C201:C203)</f>
        <v>3600</v>
      </c>
      <c r="D200" s="298">
        <f>SUM(D201:D203)</f>
        <v>0</v>
      </c>
      <c r="E200" s="299">
        <f>D200/C200-1</f>
        <v>-1</v>
      </c>
    </row>
    <row r="201" ht="36" customHeight="1" spans="1:5">
      <c r="A201" s="296" t="s">
        <v>2852</v>
      </c>
      <c r="B201" s="294" t="s">
        <v>2853</v>
      </c>
      <c r="C201" s="298">
        <v>3600</v>
      </c>
      <c r="D201" s="298"/>
      <c r="E201" s="299">
        <f>D201/C201-1</f>
        <v>-1</v>
      </c>
    </row>
    <row r="202" ht="36" customHeight="1" spans="1:5">
      <c r="A202" s="296" t="s">
        <v>2854</v>
      </c>
      <c r="B202" s="294" t="s">
        <v>2855</v>
      </c>
      <c r="C202" s="298"/>
      <c r="D202" s="298"/>
      <c r="E202" s="299"/>
    </row>
    <row r="203" ht="36" customHeight="1" spans="1:5">
      <c r="A203" s="296" t="s">
        <v>2856</v>
      </c>
      <c r="B203" s="297" t="s">
        <v>2857</v>
      </c>
      <c r="C203" s="298"/>
      <c r="D203" s="298"/>
      <c r="E203" s="299"/>
    </row>
    <row r="204" ht="36" customHeight="1" spans="1:5">
      <c r="A204" s="290" t="s">
        <v>2858</v>
      </c>
      <c r="B204" s="291" t="s">
        <v>2859</v>
      </c>
      <c r="C204" s="295"/>
      <c r="D204" s="295"/>
      <c r="E204" s="293"/>
    </row>
    <row r="205" ht="36" customHeight="1" spans="1:5">
      <c r="A205" s="296" t="s">
        <v>2860</v>
      </c>
      <c r="B205" s="297" t="s">
        <v>2861</v>
      </c>
      <c r="C205" s="298"/>
      <c r="D205" s="298"/>
      <c r="E205" s="299"/>
    </row>
    <row r="206" ht="36" customHeight="1" spans="1:5">
      <c r="A206" s="296" t="s">
        <v>2862</v>
      </c>
      <c r="B206" s="297" t="s">
        <v>2863</v>
      </c>
      <c r="C206" s="298"/>
      <c r="D206" s="298"/>
      <c r="E206" s="299"/>
    </row>
    <row r="207" ht="36" customHeight="1" spans="1:5">
      <c r="A207" s="296" t="s">
        <v>2864</v>
      </c>
      <c r="B207" s="294" t="s">
        <v>2865</v>
      </c>
      <c r="C207" s="298"/>
      <c r="D207" s="298"/>
      <c r="E207" s="300"/>
    </row>
    <row r="208" ht="36" customHeight="1" spans="1:5">
      <c r="A208" s="296" t="s">
        <v>2866</v>
      </c>
      <c r="B208" s="294" t="s">
        <v>2867</v>
      </c>
      <c r="C208" s="298"/>
      <c r="D208" s="298"/>
      <c r="E208" s="300"/>
    </row>
    <row r="209" ht="36" customHeight="1" spans="1:5">
      <c r="A209" s="296" t="s">
        <v>2868</v>
      </c>
      <c r="B209" s="297" t="s">
        <v>2869</v>
      </c>
      <c r="C209" s="298"/>
      <c r="D209" s="298"/>
      <c r="E209" s="299"/>
    </row>
    <row r="210" ht="36" customHeight="1" spans="1:5">
      <c r="A210" s="296" t="s">
        <v>2870</v>
      </c>
      <c r="B210" s="297" t="s">
        <v>2871</v>
      </c>
      <c r="C210" s="298">
        <v>0</v>
      </c>
      <c r="D210" s="298"/>
      <c r="E210" s="299"/>
    </row>
    <row r="211" ht="36" customHeight="1" spans="1:5">
      <c r="A211" s="296" t="s">
        <v>2872</v>
      </c>
      <c r="B211" s="294" t="s">
        <v>2873</v>
      </c>
      <c r="C211" s="298"/>
      <c r="D211" s="298"/>
      <c r="E211" s="300"/>
    </row>
    <row r="212" ht="36" customHeight="1" spans="1:5">
      <c r="A212" s="296" t="s">
        <v>2874</v>
      </c>
      <c r="B212" s="297" t="s">
        <v>2875</v>
      </c>
      <c r="C212" s="298"/>
      <c r="D212" s="298"/>
      <c r="E212" s="299"/>
    </row>
    <row r="213" ht="36" customHeight="1" spans="1:5">
      <c r="A213" s="290" t="s">
        <v>2876</v>
      </c>
      <c r="B213" s="291" t="s">
        <v>2877</v>
      </c>
      <c r="C213" s="295">
        <f>SUM(C214:C224)</f>
        <v>964</v>
      </c>
      <c r="D213" s="295">
        <f>SUM(D214:D224)</f>
        <v>3155</v>
      </c>
      <c r="E213" s="299">
        <f>D213/C213-1</f>
        <v>2.273</v>
      </c>
    </row>
    <row r="214" ht="36" customHeight="1" spans="1:5">
      <c r="A214" s="305">
        <v>2296001</v>
      </c>
      <c r="B214" s="297" t="s">
        <v>2878</v>
      </c>
      <c r="C214" s="298"/>
      <c r="D214" s="298">
        <v>5</v>
      </c>
      <c r="E214" s="299"/>
    </row>
    <row r="215" ht="36" customHeight="1" spans="1:5">
      <c r="A215" s="296" t="s">
        <v>2879</v>
      </c>
      <c r="B215" s="294" t="s">
        <v>2880</v>
      </c>
      <c r="C215" s="298">
        <v>3</v>
      </c>
      <c r="D215" s="298">
        <v>234</v>
      </c>
      <c r="E215" s="299">
        <f t="shared" ref="E214:E219" si="0">D215/C215-1</f>
        <v>77</v>
      </c>
    </row>
    <row r="216" ht="36" customHeight="1" spans="1:5">
      <c r="A216" s="296" t="s">
        <v>2881</v>
      </c>
      <c r="B216" s="294" t="s">
        <v>2882</v>
      </c>
      <c r="C216" s="298">
        <v>112</v>
      </c>
      <c r="D216" s="298">
        <v>794</v>
      </c>
      <c r="E216" s="299">
        <f t="shared" si="0"/>
        <v>6.089</v>
      </c>
    </row>
    <row r="217" ht="36" customHeight="1" spans="1:5">
      <c r="A217" s="296" t="s">
        <v>2883</v>
      </c>
      <c r="B217" s="297" t="s">
        <v>2884</v>
      </c>
      <c r="C217" s="298">
        <v>145</v>
      </c>
      <c r="D217" s="298">
        <v>26</v>
      </c>
      <c r="E217" s="299">
        <f t="shared" si="0"/>
        <v>-0.821</v>
      </c>
    </row>
    <row r="218" ht="36" customHeight="1" spans="1:5">
      <c r="A218" s="296" t="s">
        <v>2885</v>
      </c>
      <c r="B218" s="297" t="s">
        <v>2886</v>
      </c>
      <c r="C218" s="298"/>
      <c r="D218" s="298"/>
      <c r="E218" s="299"/>
    </row>
    <row r="219" ht="36" customHeight="1" spans="1:5">
      <c r="A219" s="296" t="s">
        <v>2887</v>
      </c>
      <c r="B219" s="294" t="s">
        <v>2888</v>
      </c>
      <c r="C219" s="298">
        <v>1</v>
      </c>
      <c r="D219" s="298">
        <v>232</v>
      </c>
      <c r="E219" s="299">
        <f t="shared" si="0"/>
        <v>231</v>
      </c>
    </row>
    <row r="220" ht="36" customHeight="1" spans="1:5">
      <c r="A220" s="296" t="s">
        <v>2889</v>
      </c>
      <c r="B220" s="297" t="s">
        <v>2890</v>
      </c>
      <c r="C220" s="298"/>
      <c r="D220" s="298"/>
      <c r="E220" s="299"/>
    </row>
    <row r="221" ht="36" customHeight="1" spans="1:5">
      <c r="A221" s="296" t="s">
        <v>2891</v>
      </c>
      <c r="B221" s="297" t="s">
        <v>2892</v>
      </c>
      <c r="C221" s="298"/>
      <c r="D221" s="298"/>
      <c r="E221" s="299"/>
    </row>
    <row r="222" ht="36" customHeight="1" spans="1:5">
      <c r="A222" s="296" t="s">
        <v>2893</v>
      </c>
      <c r="B222" s="297" t="s">
        <v>2894</v>
      </c>
      <c r="C222" s="298"/>
      <c r="D222" s="298"/>
      <c r="E222" s="299"/>
    </row>
    <row r="223" ht="36" customHeight="1" spans="1:5">
      <c r="A223" s="296" t="s">
        <v>2895</v>
      </c>
      <c r="B223" s="297" t="s">
        <v>2896</v>
      </c>
      <c r="C223" s="298"/>
      <c r="D223" s="298"/>
      <c r="E223" s="299"/>
    </row>
    <row r="224" ht="36" customHeight="1" spans="1:5">
      <c r="A224" s="296" t="s">
        <v>2897</v>
      </c>
      <c r="B224" s="294" t="s">
        <v>2898</v>
      </c>
      <c r="C224" s="298">
        <v>703</v>
      </c>
      <c r="D224" s="298">
        <v>1864</v>
      </c>
      <c r="E224" s="299">
        <f>D224/C224-1</f>
        <v>1.651</v>
      </c>
    </row>
    <row r="225" ht="36" customHeight="1" spans="1:5">
      <c r="A225" s="296" t="s">
        <v>2899</v>
      </c>
      <c r="B225" s="294" t="s">
        <v>2900</v>
      </c>
      <c r="C225" s="298"/>
      <c r="D225" s="298">
        <f>D226</f>
        <v>6000</v>
      </c>
      <c r="E225" s="299"/>
    </row>
    <row r="226" ht="36" customHeight="1" spans="1:5">
      <c r="A226" s="296" t="s">
        <v>2901</v>
      </c>
      <c r="B226" s="297" t="s">
        <v>2902</v>
      </c>
      <c r="C226" s="298"/>
      <c r="D226" s="298">
        <v>6000</v>
      </c>
      <c r="E226" s="299"/>
    </row>
    <row r="227" ht="36" customHeight="1" spans="1:5">
      <c r="A227" s="290" t="s">
        <v>112</v>
      </c>
      <c r="B227" s="291" t="s">
        <v>2903</v>
      </c>
      <c r="C227" s="292">
        <f>C231+C239+C242</f>
        <v>4985</v>
      </c>
      <c r="D227" s="292">
        <f>D231+D239+D242+D243</f>
        <v>5756</v>
      </c>
      <c r="E227" s="299">
        <f>D227/C227-1</f>
        <v>0.155</v>
      </c>
    </row>
    <row r="228" ht="36" customHeight="1" spans="1:5">
      <c r="A228" s="296" t="s">
        <v>2904</v>
      </c>
      <c r="B228" s="297" t="s">
        <v>2905</v>
      </c>
      <c r="C228" s="298">
        <v>0</v>
      </c>
      <c r="D228" s="298"/>
      <c r="E228" s="299"/>
    </row>
    <row r="229" ht="36" customHeight="1" spans="1:5">
      <c r="A229" s="296" t="s">
        <v>2906</v>
      </c>
      <c r="B229" s="297" t="s">
        <v>2907</v>
      </c>
      <c r="C229" s="298">
        <v>0</v>
      </c>
      <c r="D229" s="298"/>
      <c r="E229" s="299"/>
    </row>
    <row r="230" ht="36" customHeight="1" spans="1:5">
      <c r="A230" s="296" t="s">
        <v>2908</v>
      </c>
      <c r="B230" s="297" t="s">
        <v>2909</v>
      </c>
      <c r="C230" s="298">
        <v>0</v>
      </c>
      <c r="D230" s="298"/>
      <c r="E230" s="299"/>
    </row>
    <row r="231" ht="36" customHeight="1" spans="1:5">
      <c r="A231" s="296" t="s">
        <v>2910</v>
      </c>
      <c r="B231" s="297" t="s">
        <v>2911</v>
      </c>
      <c r="C231" s="298">
        <v>367</v>
      </c>
      <c r="D231" s="298">
        <v>357</v>
      </c>
      <c r="E231" s="299">
        <f>D231/C231-1</f>
        <v>-0.027</v>
      </c>
    </row>
    <row r="232" ht="36" customHeight="1" spans="1:5">
      <c r="A232" s="296" t="s">
        <v>2912</v>
      </c>
      <c r="B232" s="297" t="s">
        <v>2913</v>
      </c>
      <c r="C232" s="298">
        <v>0</v>
      </c>
      <c r="D232" s="298">
        <v>0</v>
      </c>
      <c r="E232" s="299"/>
    </row>
    <row r="233" ht="36" customHeight="1" spans="1:5">
      <c r="A233" s="296" t="s">
        <v>2914</v>
      </c>
      <c r="B233" s="297" t="s">
        <v>2915</v>
      </c>
      <c r="C233" s="298"/>
      <c r="D233" s="298">
        <v>0</v>
      </c>
      <c r="E233" s="299"/>
    </row>
    <row r="234" ht="36" customHeight="1" spans="1:5">
      <c r="A234" s="296" t="s">
        <v>2916</v>
      </c>
      <c r="B234" s="297" t="s">
        <v>2917</v>
      </c>
      <c r="C234" s="298"/>
      <c r="D234" s="298">
        <v>0</v>
      </c>
      <c r="E234" s="299"/>
    </row>
    <row r="235" ht="36" customHeight="1" spans="1:5">
      <c r="A235" s="296" t="s">
        <v>2918</v>
      </c>
      <c r="B235" s="297" t="s">
        <v>2919</v>
      </c>
      <c r="C235" s="298">
        <v>0</v>
      </c>
      <c r="D235" s="298">
        <v>0</v>
      </c>
      <c r="E235" s="299"/>
    </row>
    <row r="236" ht="36" customHeight="1" spans="1:5">
      <c r="A236" s="296" t="s">
        <v>2920</v>
      </c>
      <c r="B236" s="297" t="s">
        <v>2921</v>
      </c>
      <c r="C236" s="298">
        <v>0</v>
      </c>
      <c r="D236" s="298">
        <v>0</v>
      </c>
      <c r="E236" s="299"/>
    </row>
    <row r="237" ht="36" customHeight="1" spans="1:5">
      <c r="A237" s="296" t="s">
        <v>2922</v>
      </c>
      <c r="B237" s="297" t="s">
        <v>2923</v>
      </c>
      <c r="C237" s="298">
        <v>0</v>
      </c>
      <c r="D237" s="298">
        <v>0</v>
      </c>
      <c r="E237" s="299"/>
    </row>
    <row r="238" ht="36" customHeight="1" spans="1:5">
      <c r="A238" s="296" t="s">
        <v>2924</v>
      </c>
      <c r="B238" s="297" t="s">
        <v>2925</v>
      </c>
      <c r="C238" s="298">
        <v>0</v>
      </c>
      <c r="D238" s="298">
        <v>0</v>
      </c>
      <c r="E238" s="299"/>
    </row>
    <row r="239" ht="36" customHeight="1" spans="1:5">
      <c r="A239" s="296" t="s">
        <v>2926</v>
      </c>
      <c r="B239" s="297" t="s">
        <v>2927</v>
      </c>
      <c r="C239" s="298">
        <v>388</v>
      </c>
      <c r="D239" s="298">
        <v>270</v>
      </c>
      <c r="E239" s="299">
        <f>D239/C239-1</f>
        <v>-0.304</v>
      </c>
    </row>
    <row r="240" ht="36" customHeight="1" spans="1:5">
      <c r="A240" s="296" t="s">
        <v>2928</v>
      </c>
      <c r="B240" s="297" t="s">
        <v>2929</v>
      </c>
      <c r="C240" s="298"/>
      <c r="D240" s="298">
        <v>0</v>
      </c>
      <c r="E240" s="299"/>
    </row>
    <row r="241" ht="36" customHeight="1" spans="1:5">
      <c r="A241" s="296" t="s">
        <v>2930</v>
      </c>
      <c r="B241" s="297" t="s">
        <v>2931</v>
      </c>
      <c r="C241" s="298"/>
      <c r="D241" s="298">
        <v>0</v>
      </c>
      <c r="E241" s="299"/>
    </row>
    <row r="242" ht="36" customHeight="1" spans="1:5">
      <c r="A242" s="296" t="s">
        <v>2932</v>
      </c>
      <c r="B242" s="294" t="s">
        <v>2933</v>
      </c>
      <c r="C242" s="298">
        <v>4230</v>
      </c>
      <c r="D242" s="298">
        <v>4230</v>
      </c>
      <c r="E242" s="299">
        <f>D242/C242-1</f>
        <v>0</v>
      </c>
    </row>
    <row r="243" ht="36" customHeight="1" spans="1:5">
      <c r="A243" s="296" t="s">
        <v>2934</v>
      </c>
      <c r="B243" s="294" t="s">
        <v>2935</v>
      </c>
      <c r="C243" s="298"/>
      <c r="D243" s="298">
        <v>899</v>
      </c>
      <c r="E243" s="299"/>
    </row>
    <row r="244" ht="36" customHeight="1" spans="1:5">
      <c r="A244" s="290" t="s">
        <v>114</v>
      </c>
      <c r="B244" s="291" t="s">
        <v>2936</v>
      </c>
      <c r="C244" s="292">
        <f>C245</f>
        <v>68</v>
      </c>
      <c r="D244" s="292">
        <f>D245</f>
        <v>93</v>
      </c>
      <c r="E244" s="299">
        <f>D244/C244-1</f>
        <v>0.368</v>
      </c>
    </row>
    <row r="245" ht="36" customHeight="1" spans="1:5">
      <c r="A245" s="304">
        <v>23304</v>
      </c>
      <c r="B245" s="291" t="s">
        <v>2937</v>
      </c>
      <c r="C245" s="295">
        <f>SUM(C246:C261)</f>
        <v>68</v>
      </c>
      <c r="D245" s="295">
        <f>SUM(D246:D261)</f>
        <v>93</v>
      </c>
      <c r="E245" s="299">
        <f>D245/C245-1</f>
        <v>0.368</v>
      </c>
    </row>
    <row r="246" ht="36" customHeight="1" spans="1:5">
      <c r="A246" s="296" t="s">
        <v>2938</v>
      </c>
      <c r="B246" s="297" t="s">
        <v>2939</v>
      </c>
      <c r="C246" s="298">
        <v>0</v>
      </c>
      <c r="D246" s="298"/>
      <c r="E246" s="299"/>
    </row>
    <row r="247" ht="36" customHeight="1" spans="1:5">
      <c r="A247" s="296" t="s">
        <v>2940</v>
      </c>
      <c r="B247" s="297" t="s">
        <v>2941</v>
      </c>
      <c r="C247" s="298">
        <v>0</v>
      </c>
      <c r="D247" s="298"/>
      <c r="E247" s="299"/>
    </row>
    <row r="248" ht="36" customHeight="1" spans="1:5">
      <c r="A248" s="296" t="s">
        <v>2942</v>
      </c>
      <c r="B248" s="297" t="s">
        <v>2943</v>
      </c>
      <c r="C248" s="298">
        <v>0</v>
      </c>
      <c r="D248" s="298"/>
      <c r="E248" s="299"/>
    </row>
    <row r="249" ht="36" customHeight="1" spans="1:5">
      <c r="A249" s="296" t="s">
        <v>2944</v>
      </c>
      <c r="B249" s="297" t="s">
        <v>2945</v>
      </c>
      <c r="C249" s="298">
        <v>1</v>
      </c>
      <c r="D249" s="298">
        <v>5</v>
      </c>
      <c r="E249" s="299">
        <f>D249/C249-1</f>
        <v>4</v>
      </c>
    </row>
    <row r="250" ht="36" customHeight="1" spans="1:5">
      <c r="A250" s="296" t="s">
        <v>2946</v>
      </c>
      <c r="B250" s="297" t="s">
        <v>2947</v>
      </c>
      <c r="C250" s="298">
        <v>0</v>
      </c>
      <c r="D250" s="298"/>
      <c r="E250" s="299"/>
    </row>
    <row r="251" ht="36" customHeight="1" spans="1:5">
      <c r="A251" s="296" t="s">
        <v>2948</v>
      </c>
      <c r="B251" s="297" t="s">
        <v>2949</v>
      </c>
      <c r="C251" s="298">
        <v>0</v>
      </c>
      <c r="D251" s="298"/>
      <c r="E251" s="299"/>
    </row>
    <row r="252" ht="36" customHeight="1" spans="1:5">
      <c r="A252" s="296" t="s">
        <v>2950</v>
      </c>
      <c r="B252" s="297" t="s">
        <v>2951</v>
      </c>
      <c r="C252" s="298"/>
      <c r="D252" s="298"/>
      <c r="E252" s="299"/>
    </row>
    <row r="253" ht="36" customHeight="1" spans="1:5">
      <c r="A253" s="296" t="s">
        <v>2952</v>
      </c>
      <c r="B253" s="297" t="s">
        <v>2953</v>
      </c>
      <c r="C253" s="298">
        <v>0</v>
      </c>
      <c r="D253" s="298"/>
      <c r="E253" s="299"/>
    </row>
    <row r="254" ht="36" customHeight="1" spans="1:5">
      <c r="A254" s="296" t="s">
        <v>2954</v>
      </c>
      <c r="B254" s="297" t="s">
        <v>2955</v>
      </c>
      <c r="C254" s="298">
        <v>0</v>
      </c>
      <c r="D254" s="298"/>
      <c r="E254" s="299"/>
    </row>
    <row r="255" ht="36" customHeight="1" spans="1:5">
      <c r="A255" s="296" t="s">
        <v>2956</v>
      </c>
      <c r="B255" s="297" t="s">
        <v>2957</v>
      </c>
      <c r="C255" s="298">
        <v>0</v>
      </c>
      <c r="D255" s="298"/>
      <c r="E255" s="299"/>
    </row>
    <row r="256" ht="36" customHeight="1" spans="1:5">
      <c r="A256" s="296" t="s">
        <v>2958</v>
      </c>
      <c r="B256" s="297" t="s">
        <v>2959</v>
      </c>
      <c r="C256" s="298">
        <v>0</v>
      </c>
      <c r="D256" s="298"/>
      <c r="E256" s="299"/>
    </row>
    <row r="257" ht="36" customHeight="1" spans="1:5">
      <c r="A257" s="296" t="s">
        <v>2960</v>
      </c>
      <c r="B257" s="297" t="s">
        <v>2961</v>
      </c>
      <c r="C257" s="298">
        <v>12</v>
      </c>
      <c r="D257" s="298"/>
      <c r="E257" s="299">
        <f>D257/C257-1</f>
        <v>-1</v>
      </c>
    </row>
    <row r="258" ht="36" customHeight="1" spans="1:5">
      <c r="A258" s="296" t="s">
        <v>2962</v>
      </c>
      <c r="B258" s="297" t="s">
        <v>2963</v>
      </c>
      <c r="C258" s="298"/>
      <c r="D258" s="298"/>
      <c r="E258" s="299"/>
    </row>
    <row r="259" ht="36" customHeight="1" spans="1:5">
      <c r="A259" s="296" t="s">
        <v>2964</v>
      </c>
      <c r="B259" s="297" t="s">
        <v>2965</v>
      </c>
      <c r="C259" s="298"/>
      <c r="D259" s="298"/>
      <c r="E259" s="299"/>
    </row>
    <row r="260" ht="36" customHeight="1" spans="1:5">
      <c r="A260" s="296" t="s">
        <v>2966</v>
      </c>
      <c r="B260" s="294" t="s">
        <v>2967</v>
      </c>
      <c r="C260" s="298">
        <v>55</v>
      </c>
      <c r="D260" s="298">
        <v>38</v>
      </c>
      <c r="E260" s="299">
        <f>D260/C260-1</f>
        <v>-0.309</v>
      </c>
    </row>
    <row r="261" ht="36" customHeight="1" spans="1:5">
      <c r="A261" s="296" t="s">
        <v>2968</v>
      </c>
      <c r="B261" s="294" t="s">
        <v>2969</v>
      </c>
      <c r="C261" s="298"/>
      <c r="D261" s="298">
        <v>50</v>
      </c>
      <c r="E261" s="300"/>
    </row>
    <row r="262" ht="36" customHeight="1" spans="1:5">
      <c r="A262" s="304" t="s">
        <v>2970</v>
      </c>
      <c r="B262" s="291" t="s">
        <v>2971</v>
      </c>
      <c r="C262" s="292"/>
      <c r="D262" s="292"/>
      <c r="E262" s="299"/>
    </row>
    <row r="263" ht="36" customHeight="1" spans="1:5">
      <c r="A263" s="304" t="s">
        <v>2972</v>
      </c>
      <c r="B263" s="301" t="s">
        <v>2973</v>
      </c>
      <c r="C263" s="295"/>
      <c r="D263" s="295"/>
      <c r="E263" s="302"/>
    </row>
    <row r="264" ht="36" customHeight="1" spans="1:5">
      <c r="A264" s="305" t="s">
        <v>2974</v>
      </c>
      <c r="B264" s="297" t="s">
        <v>2975</v>
      </c>
      <c r="C264" s="298"/>
      <c r="D264" s="298"/>
      <c r="E264" s="299"/>
    </row>
    <row r="265" ht="36" customHeight="1" spans="1:5">
      <c r="A265" s="305" t="s">
        <v>2976</v>
      </c>
      <c r="B265" s="297" t="s">
        <v>2977</v>
      </c>
      <c r="C265" s="298"/>
      <c r="D265" s="298"/>
      <c r="E265" s="299"/>
    </row>
    <row r="266" ht="36" customHeight="1" spans="1:5">
      <c r="A266" s="305" t="s">
        <v>2978</v>
      </c>
      <c r="B266" s="297" t="s">
        <v>2979</v>
      </c>
      <c r="C266" s="298"/>
      <c r="D266" s="298"/>
      <c r="E266" s="299"/>
    </row>
    <row r="267" ht="36" customHeight="1" spans="1:5">
      <c r="A267" s="305" t="s">
        <v>2980</v>
      </c>
      <c r="B267" s="297" t="s">
        <v>2981</v>
      </c>
      <c r="C267" s="298"/>
      <c r="D267" s="298"/>
      <c r="E267" s="299"/>
    </row>
    <row r="268" ht="36" customHeight="1" spans="1:5">
      <c r="A268" s="305" t="s">
        <v>2982</v>
      </c>
      <c r="B268" s="297" t="s">
        <v>2983</v>
      </c>
      <c r="C268" s="298"/>
      <c r="D268" s="298"/>
      <c r="E268" s="299"/>
    </row>
    <row r="269" ht="36" customHeight="1" spans="1:5">
      <c r="A269" s="305" t="s">
        <v>2984</v>
      </c>
      <c r="B269" s="297" t="s">
        <v>2985</v>
      </c>
      <c r="C269" s="298"/>
      <c r="D269" s="298"/>
      <c r="E269" s="299"/>
    </row>
    <row r="270" ht="36" customHeight="1" spans="1:5">
      <c r="A270" s="305" t="s">
        <v>2986</v>
      </c>
      <c r="B270" s="297" t="s">
        <v>2987</v>
      </c>
      <c r="C270" s="298"/>
      <c r="D270" s="298"/>
      <c r="E270" s="299"/>
    </row>
    <row r="271" ht="36" customHeight="1" spans="1:5">
      <c r="A271" s="305" t="s">
        <v>2988</v>
      </c>
      <c r="B271" s="297" t="s">
        <v>2989</v>
      </c>
      <c r="C271" s="298"/>
      <c r="D271" s="298"/>
      <c r="E271" s="299"/>
    </row>
    <row r="272" ht="36" customHeight="1" spans="1:5">
      <c r="A272" s="305" t="s">
        <v>2990</v>
      </c>
      <c r="B272" s="297" t="s">
        <v>2991</v>
      </c>
      <c r="C272" s="298"/>
      <c r="D272" s="298"/>
      <c r="E272" s="299"/>
    </row>
    <row r="273" ht="36" customHeight="1" spans="1:5">
      <c r="A273" s="305" t="s">
        <v>2992</v>
      </c>
      <c r="B273" s="297" t="s">
        <v>2993</v>
      </c>
      <c r="C273" s="298"/>
      <c r="D273" s="298"/>
      <c r="E273" s="299"/>
    </row>
    <row r="274" ht="36" customHeight="1" spans="1:5">
      <c r="A274" s="305" t="s">
        <v>2994</v>
      </c>
      <c r="B274" s="297" t="s">
        <v>2995</v>
      </c>
      <c r="C274" s="298"/>
      <c r="D274" s="298"/>
      <c r="E274" s="299"/>
    </row>
    <row r="275" ht="36" customHeight="1" spans="1:5">
      <c r="A275" s="305" t="s">
        <v>2996</v>
      </c>
      <c r="B275" s="297" t="s">
        <v>2997</v>
      </c>
      <c r="C275" s="298"/>
      <c r="D275" s="298"/>
      <c r="E275" s="299"/>
    </row>
    <row r="276" ht="36" customHeight="1" spans="1:5">
      <c r="A276" s="304" t="s">
        <v>2998</v>
      </c>
      <c r="B276" s="301" t="s">
        <v>2999</v>
      </c>
      <c r="C276" s="295"/>
      <c r="D276" s="295"/>
      <c r="E276" s="302"/>
    </row>
    <row r="277" ht="36" customHeight="1" spans="1:5">
      <c r="A277" s="305" t="s">
        <v>3000</v>
      </c>
      <c r="B277" s="297" t="s">
        <v>3001</v>
      </c>
      <c r="C277" s="298"/>
      <c r="D277" s="298"/>
      <c r="E277" s="299"/>
    </row>
    <row r="278" ht="36" customHeight="1" spans="1:5">
      <c r="A278" s="305" t="s">
        <v>3002</v>
      </c>
      <c r="B278" s="297" t="s">
        <v>3003</v>
      </c>
      <c r="C278" s="298"/>
      <c r="D278" s="298"/>
      <c r="E278" s="299"/>
    </row>
    <row r="279" ht="36" customHeight="1" spans="1:5">
      <c r="A279" s="305" t="s">
        <v>3004</v>
      </c>
      <c r="B279" s="297" t="s">
        <v>3005</v>
      </c>
      <c r="C279" s="298"/>
      <c r="D279" s="298"/>
      <c r="E279" s="299"/>
    </row>
    <row r="280" ht="36" customHeight="1" spans="1:5">
      <c r="A280" s="305" t="s">
        <v>3006</v>
      </c>
      <c r="B280" s="297" t="s">
        <v>3007</v>
      </c>
      <c r="C280" s="298"/>
      <c r="D280" s="298"/>
      <c r="E280" s="299"/>
    </row>
    <row r="281" ht="36" customHeight="1" spans="1:5">
      <c r="A281" s="305" t="s">
        <v>3008</v>
      </c>
      <c r="B281" s="297" t="s">
        <v>3009</v>
      </c>
      <c r="C281" s="298"/>
      <c r="D281" s="298"/>
      <c r="E281" s="299"/>
    </row>
    <row r="282" ht="36" customHeight="1" spans="1:5">
      <c r="A282" s="305" t="s">
        <v>3010</v>
      </c>
      <c r="B282" s="297" t="s">
        <v>3011</v>
      </c>
      <c r="C282" s="298"/>
      <c r="D282" s="298"/>
      <c r="E282" s="299"/>
    </row>
    <row r="283" ht="36" customHeight="1" spans="1:5">
      <c r="A283" s="296"/>
      <c r="B283" s="294"/>
      <c r="C283" s="306"/>
      <c r="D283" s="306"/>
      <c r="E283" s="299"/>
    </row>
    <row r="284" ht="36" customHeight="1" spans="1:5">
      <c r="A284" s="307"/>
      <c r="B284" s="308" t="s">
        <v>3034</v>
      </c>
      <c r="C284" s="309">
        <f>C4+C20+C32+C43+C104+C143+C195+C199+C227+C244+C262</f>
        <v>25152</v>
      </c>
      <c r="D284" s="309">
        <f>D4+D20+D32+D43+D104+D143+D195+D199+D227+D244+D262</f>
        <v>53053</v>
      </c>
      <c r="E284" s="299">
        <f>D284/C284-1</f>
        <v>1.109</v>
      </c>
    </row>
    <row r="285" ht="36" customHeight="1" spans="1:5">
      <c r="A285" s="310" t="s">
        <v>3013</v>
      </c>
      <c r="B285" s="311" t="s">
        <v>119</v>
      </c>
      <c r="C285" s="67">
        <f>C286+C289+C290+C291</f>
        <v>23260</v>
      </c>
      <c r="D285" s="67">
        <f>D286+D289+D290+D291</f>
        <v>43420</v>
      </c>
      <c r="E285" s="299">
        <f t="shared" ref="E285:E294" si="1">D285/C285-1</f>
        <v>0.867</v>
      </c>
    </row>
    <row r="286" ht="36" customHeight="1" spans="1:5">
      <c r="A286" s="310" t="s">
        <v>3014</v>
      </c>
      <c r="B286" s="312" t="s">
        <v>3015</v>
      </c>
      <c r="C286" s="74">
        <f>C287+C288</f>
        <v>1260</v>
      </c>
      <c r="D286" s="74">
        <f>D287+D288</f>
        <v>1400</v>
      </c>
      <c r="E286" s="299">
        <f t="shared" si="1"/>
        <v>0.111</v>
      </c>
    </row>
    <row r="287" ht="36" customHeight="1" spans="1:5">
      <c r="A287" s="313" t="s">
        <v>3035</v>
      </c>
      <c r="B287" s="312" t="s">
        <v>3036</v>
      </c>
      <c r="C287" s="74"/>
      <c r="D287" s="74"/>
      <c r="E287" s="299"/>
    </row>
    <row r="288" ht="36" customHeight="1" spans="1:5">
      <c r="A288" s="314" t="s">
        <v>3016</v>
      </c>
      <c r="B288" s="315" t="s">
        <v>3017</v>
      </c>
      <c r="C288" s="74">
        <v>1260</v>
      </c>
      <c r="D288" s="74">
        <v>1400</v>
      </c>
      <c r="E288" s="299">
        <f t="shared" si="1"/>
        <v>0.111</v>
      </c>
    </row>
    <row r="289" ht="36" customHeight="1" spans="1:5">
      <c r="A289" s="313" t="s">
        <v>3037</v>
      </c>
      <c r="B289" s="312" t="s">
        <v>3021</v>
      </c>
      <c r="C289" s="74">
        <v>22000</v>
      </c>
      <c r="D289" s="74">
        <v>42020</v>
      </c>
      <c r="E289" s="299">
        <f t="shared" si="1"/>
        <v>0.91</v>
      </c>
    </row>
    <row r="290" ht="36" customHeight="1" spans="1:5">
      <c r="A290" s="313" t="s">
        <v>3022</v>
      </c>
      <c r="B290" s="312" t="s">
        <v>3023</v>
      </c>
      <c r="C290" s="74"/>
      <c r="D290" s="74"/>
      <c r="E290" s="299"/>
    </row>
    <row r="291" ht="36" customHeight="1" spans="1:5">
      <c r="A291" s="313" t="s">
        <v>3038</v>
      </c>
      <c r="B291" s="316" t="s">
        <v>3039</v>
      </c>
      <c r="C291" s="74"/>
      <c r="D291" s="74"/>
      <c r="E291" s="299"/>
    </row>
    <row r="292" ht="36" customHeight="1" spans="1:5">
      <c r="A292" s="310" t="s">
        <v>3024</v>
      </c>
      <c r="B292" s="317" t="s">
        <v>3025</v>
      </c>
      <c r="C292" s="67">
        <v>12886</v>
      </c>
      <c r="D292" s="67">
        <v>24055</v>
      </c>
      <c r="E292" s="299">
        <f t="shared" si="1"/>
        <v>0.867</v>
      </c>
    </row>
    <row r="293" ht="36" customHeight="1" spans="1:5">
      <c r="A293" s="310"/>
      <c r="B293" s="317" t="s">
        <v>3040</v>
      </c>
      <c r="C293" s="74"/>
      <c r="D293" s="74"/>
      <c r="E293" s="299"/>
    </row>
    <row r="294" ht="36" customHeight="1" spans="1:5">
      <c r="A294" s="318"/>
      <c r="B294" s="319" t="s">
        <v>126</v>
      </c>
      <c r="C294" s="67">
        <f>C284+C285+C292</f>
        <v>61298</v>
      </c>
      <c r="D294" s="67">
        <f>D284+D285+D292</f>
        <v>120528</v>
      </c>
      <c r="E294" s="299">
        <f t="shared" si="1"/>
        <v>0.966</v>
      </c>
    </row>
    <row r="295" spans="3:4">
      <c r="C295" s="320"/>
      <c r="D295" s="320"/>
    </row>
    <row r="296" spans="3:4">
      <c r="C296" s="320"/>
      <c r="D296" s="320"/>
    </row>
    <row r="297" spans="3:4">
      <c r="C297" s="320"/>
      <c r="D297" s="320"/>
    </row>
  </sheetData>
  <mergeCells count="1">
    <mergeCell ref="B1:E1"/>
  </mergeCells>
  <conditionalFormatting sqref="B291">
    <cfRule type="expression" dxfId="1" priority="10" stopIfTrue="1">
      <formula>"len($A:$A)=3"</formula>
    </cfRule>
  </conditionalFormatting>
  <conditionalFormatting sqref="C291:D291">
    <cfRule type="expression" dxfId="1" priority="3" stopIfTrue="1">
      <formula>"len($A:$A)=3"</formula>
    </cfRule>
  </conditionalFormatting>
  <conditionalFormatting sqref="C292:D292">
    <cfRule type="expression" dxfId="1" priority="1" stopIfTrue="1">
      <formula>"len($A:$A)=3"</formula>
    </cfRule>
  </conditionalFormatting>
  <conditionalFormatting sqref="B292:B293">
    <cfRule type="expression" dxfId="1" priority="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17"/>
  <sheetViews>
    <sheetView showGridLines="0" showZeros="0" view="pageBreakPreview" zoomScaleNormal="100" workbookViewId="0">
      <selection activeCell="B3" sqref="B3"/>
    </sheetView>
  </sheetViews>
  <sheetFormatPr defaultColWidth="9" defaultRowHeight="13.5" outlineLevelCol="3"/>
  <cols>
    <col min="1" max="1" width="52.1333333333333" style="258" customWidth="1"/>
    <col min="2" max="4" width="20.6333333333333" customWidth="1"/>
  </cols>
  <sheetData>
    <row r="1" s="257" customFormat="1" ht="45" customHeight="1" spans="1:4">
      <c r="A1" s="259" t="s">
        <v>3041</v>
      </c>
      <c r="B1" s="259"/>
      <c r="C1" s="259"/>
      <c r="D1" s="259"/>
    </row>
    <row r="2" ht="20.1" customHeight="1" spans="1:4">
      <c r="A2" s="260"/>
      <c r="B2" s="261"/>
      <c r="C2" s="262"/>
      <c r="D2" s="262" t="s">
        <v>2</v>
      </c>
    </row>
    <row r="3" ht="45" customHeight="1" spans="1:4">
      <c r="A3" s="159" t="s">
        <v>2436</v>
      </c>
      <c r="B3" s="168" t="s">
        <v>128</v>
      </c>
      <c r="C3" s="168" t="s">
        <v>6</v>
      </c>
      <c r="D3" s="168" t="s">
        <v>129</v>
      </c>
    </row>
    <row r="4" ht="36" customHeight="1" spans="1:4">
      <c r="A4" s="263" t="s">
        <v>2533</v>
      </c>
      <c r="B4" s="264"/>
      <c r="C4" s="264"/>
      <c r="D4" s="265"/>
    </row>
    <row r="5" ht="36" customHeight="1" spans="1:4">
      <c r="A5" s="263" t="s">
        <v>2564</v>
      </c>
      <c r="B5" s="264"/>
      <c r="C5" s="264"/>
      <c r="D5" s="265"/>
    </row>
    <row r="6" ht="36" customHeight="1" spans="1:4">
      <c r="A6" s="263" t="s">
        <v>2584</v>
      </c>
      <c r="B6" s="264"/>
      <c r="C6" s="264"/>
      <c r="D6" s="265"/>
    </row>
    <row r="7" ht="36" customHeight="1" spans="1:4">
      <c r="A7" s="266" t="s">
        <v>2596</v>
      </c>
      <c r="B7" s="264"/>
      <c r="C7" s="264"/>
      <c r="D7" s="265"/>
    </row>
    <row r="8" ht="36" customHeight="1" spans="1:4">
      <c r="A8" s="263" t="s">
        <v>2695</v>
      </c>
      <c r="B8" s="264"/>
      <c r="C8" s="264"/>
      <c r="D8" s="265"/>
    </row>
    <row r="9" ht="36" customHeight="1" spans="1:4">
      <c r="A9" s="263" t="s">
        <v>2744</v>
      </c>
      <c r="B9" s="264"/>
      <c r="C9" s="264"/>
      <c r="D9" s="265"/>
    </row>
    <row r="10" ht="36" customHeight="1" spans="1:4">
      <c r="A10" s="266" t="s">
        <v>2842</v>
      </c>
      <c r="B10" s="264"/>
      <c r="C10" s="264"/>
      <c r="D10" s="265"/>
    </row>
    <row r="11" ht="36" customHeight="1" spans="1:4">
      <c r="A11" s="263" t="s">
        <v>2849</v>
      </c>
      <c r="B11" s="264"/>
      <c r="C11" s="264"/>
      <c r="D11" s="265"/>
    </row>
    <row r="12" ht="36" customHeight="1" spans="1:4">
      <c r="A12" s="266" t="s">
        <v>2903</v>
      </c>
      <c r="B12" s="264"/>
      <c r="C12" s="264"/>
      <c r="D12" s="265"/>
    </row>
    <row r="13" ht="36" customHeight="1" spans="1:4">
      <c r="A13" s="266" t="s">
        <v>2936</v>
      </c>
      <c r="B13" s="264"/>
      <c r="C13" s="264"/>
      <c r="D13" s="265"/>
    </row>
    <row r="14" ht="36" customHeight="1" spans="1:4">
      <c r="A14" s="266" t="s">
        <v>2971</v>
      </c>
      <c r="B14" s="264"/>
      <c r="C14" s="264"/>
      <c r="D14" s="265"/>
    </row>
    <row r="15" ht="36" customHeight="1" spans="1:4">
      <c r="A15" s="267" t="s">
        <v>3042</v>
      </c>
      <c r="B15" s="268"/>
      <c r="C15" s="268"/>
      <c r="D15" s="269"/>
    </row>
    <row r="16" ht="18.75" customHeight="1" spans="1:4">
      <c r="A16" s="270" t="s">
        <v>3043</v>
      </c>
      <c r="B16" s="271"/>
      <c r="C16" s="271"/>
      <c r="D16" s="272"/>
    </row>
    <row r="17" ht="18.75" customHeight="1" spans="1:4">
      <c r="A17" s="273"/>
      <c r="B17" s="274"/>
      <c r="C17" s="274"/>
      <c r="D17" s="275"/>
    </row>
  </sheetData>
  <mergeCells count="2">
    <mergeCell ref="A1:D1"/>
    <mergeCell ref="A16:D17"/>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54"/>
  <sheetViews>
    <sheetView showGridLines="0" showZeros="0" view="pageBreakPreview" zoomScaleNormal="100" topLeftCell="A30" workbookViewId="0">
      <selection activeCell="D43" sqref="D43"/>
    </sheetView>
  </sheetViews>
  <sheetFormatPr defaultColWidth="9" defaultRowHeight="14.25" outlineLevelCol="3"/>
  <cols>
    <col min="1" max="1" width="50.7583333333333" style="221" customWidth="1"/>
    <col min="2" max="4" width="20.6333333333333" style="221" customWidth="1"/>
    <col min="5" max="16384" width="9" style="221"/>
  </cols>
  <sheetData>
    <row r="1" ht="45" customHeight="1" spans="1:4">
      <c r="A1" s="164" t="s">
        <v>3044</v>
      </c>
      <c r="B1" s="164"/>
      <c r="C1" s="164"/>
      <c r="D1" s="164"/>
    </row>
    <row r="2" ht="20.1" customHeight="1" spans="1:4">
      <c r="A2" s="242"/>
      <c r="B2" s="243"/>
      <c r="C2" s="244"/>
      <c r="D2" s="245" t="s">
        <v>3045</v>
      </c>
    </row>
    <row r="3" ht="45" customHeight="1" spans="1:4">
      <c r="A3" s="192" t="s">
        <v>3046</v>
      </c>
      <c r="B3" s="64" t="s">
        <v>5</v>
      </c>
      <c r="C3" s="64" t="s">
        <v>6</v>
      </c>
      <c r="D3" s="64" t="s">
        <v>7</v>
      </c>
    </row>
    <row r="4" ht="36" customHeight="1" spans="1:4">
      <c r="A4" s="156" t="s">
        <v>3047</v>
      </c>
      <c r="B4" s="246">
        <f>B22</f>
        <v>228</v>
      </c>
      <c r="C4" s="246">
        <f>C22</f>
        <v>230</v>
      </c>
      <c r="D4" s="68">
        <f>C4/B4-1</f>
        <v>0.009</v>
      </c>
    </row>
    <row r="5" ht="36" customHeight="1" spans="1:4">
      <c r="A5" s="235" t="s">
        <v>3048</v>
      </c>
      <c r="B5" s="247"/>
      <c r="C5" s="248"/>
      <c r="D5" s="108"/>
    </row>
    <row r="6" ht="36" customHeight="1" spans="1:4">
      <c r="A6" s="235" t="s">
        <v>3049</v>
      </c>
      <c r="B6" s="247"/>
      <c r="C6" s="247"/>
      <c r="D6" s="108"/>
    </row>
    <row r="7" ht="36" customHeight="1" spans="1:4">
      <c r="A7" s="235" t="s">
        <v>3050</v>
      </c>
      <c r="B7" s="249"/>
      <c r="C7" s="248"/>
      <c r="D7" s="108"/>
    </row>
    <row r="8" ht="36" customHeight="1" spans="1:4">
      <c r="A8" s="235" t="s">
        <v>3051</v>
      </c>
      <c r="B8" s="247"/>
      <c r="C8" s="248"/>
      <c r="D8" s="108"/>
    </row>
    <row r="9" ht="36" customHeight="1" spans="1:4">
      <c r="A9" s="235" t="s">
        <v>3052</v>
      </c>
      <c r="B9" s="249"/>
      <c r="C9" s="248"/>
      <c r="D9" s="108"/>
    </row>
    <row r="10" ht="36" customHeight="1" spans="1:4">
      <c r="A10" s="235" t="s">
        <v>3053</v>
      </c>
      <c r="B10" s="247"/>
      <c r="C10" s="248"/>
      <c r="D10" s="108"/>
    </row>
    <row r="11" ht="36" customHeight="1" spans="1:4">
      <c r="A11" s="235" t="s">
        <v>3054</v>
      </c>
      <c r="B11" s="247"/>
      <c r="C11" s="248"/>
      <c r="D11" s="108"/>
    </row>
    <row r="12" ht="36" customHeight="1" spans="1:4">
      <c r="A12" s="235" t="s">
        <v>3055</v>
      </c>
      <c r="B12" s="247"/>
      <c r="C12" s="248"/>
      <c r="D12" s="108"/>
    </row>
    <row r="13" ht="36" customHeight="1" spans="1:4">
      <c r="A13" s="235" t="s">
        <v>3056</v>
      </c>
      <c r="B13" s="250"/>
      <c r="C13" s="247"/>
      <c r="D13" s="108"/>
    </row>
    <row r="14" ht="36" customHeight="1" spans="1:4">
      <c r="A14" s="235" t="s">
        <v>3057</v>
      </c>
      <c r="B14" s="250"/>
      <c r="C14" s="248"/>
      <c r="D14" s="108"/>
    </row>
    <row r="15" ht="36" customHeight="1" spans="1:4">
      <c r="A15" s="235" t="s">
        <v>3058</v>
      </c>
      <c r="B15" s="250"/>
      <c r="C15" s="251"/>
      <c r="D15" s="108"/>
    </row>
    <row r="16" ht="36" customHeight="1" spans="1:4">
      <c r="A16" s="235" t="s">
        <v>3059</v>
      </c>
      <c r="B16" s="250"/>
      <c r="C16" s="251"/>
      <c r="D16" s="108"/>
    </row>
    <row r="17" ht="36" customHeight="1" spans="1:4">
      <c r="A17" s="235" t="s">
        <v>3060</v>
      </c>
      <c r="B17" s="247"/>
      <c r="C17" s="248"/>
      <c r="D17" s="108"/>
    </row>
    <row r="18" ht="36" customHeight="1" spans="1:4">
      <c r="A18" s="235" t="s">
        <v>3061</v>
      </c>
      <c r="B18" s="250"/>
      <c r="C18" s="251"/>
      <c r="D18" s="108"/>
    </row>
    <row r="19" ht="36" customHeight="1" spans="1:4">
      <c r="A19" s="235" t="s">
        <v>3062</v>
      </c>
      <c r="B19" s="250"/>
      <c r="C19" s="251"/>
      <c r="D19" s="108"/>
    </row>
    <row r="20" ht="36" customHeight="1" spans="1:4">
      <c r="A20" s="235" t="s">
        <v>3063</v>
      </c>
      <c r="B20" s="247"/>
      <c r="C20" s="251"/>
      <c r="D20" s="108" t="str">
        <f>IF(B20&gt;0,C20/B20-1,IF(B20&lt;0,-(C20/B20-1),""))</f>
        <v/>
      </c>
    </row>
    <row r="21" ht="36" customHeight="1" spans="1:4">
      <c r="A21" s="235" t="s">
        <v>3064</v>
      </c>
      <c r="B21" s="250"/>
      <c r="C21" s="248"/>
      <c r="D21" s="108"/>
    </row>
    <row r="22" ht="36" customHeight="1" spans="1:4">
      <c r="A22" s="235" t="s">
        <v>3065</v>
      </c>
      <c r="B22" s="250">
        <v>228</v>
      </c>
      <c r="C22" s="248">
        <v>230</v>
      </c>
      <c r="D22" s="108">
        <f>C22/B22-1</f>
        <v>0.009</v>
      </c>
    </row>
    <row r="23" ht="36" customHeight="1" spans="1:4">
      <c r="A23" s="156" t="s">
        <v>3066</v>
      </c>
      <c r="B23" s="246"/>
      <c r="C23" s="246"/>
      <c r="D23" s="68"/>
    </row>
    <row r="24" ht="36" customHeight="1" spans="1:4">
      <c r="A24" s="176" t="s">
        <v>3067</v>
      </c>
      <c r="B24" s="250"/>
      <c r="C24" s="248"/>
      <c r="D24" s="108"/>
    </row>
    <row r="25" ht="36" customHeight="1" spans="1:4">
      <c r="A25" s="176" t="s">
        <v>3068</v>
      </c>
      <c r="B25" s="250"/>
      <c r="C25" s="248"/>
      <c r="D25" s="108"/>
    </row>
    <row r="26" ht="36" customHeight="1" spans="1:4">
      <c r="A26" s="176" t="s">
        <v>3069</v>
      </c>
      <c r="B26" s="250"/>
      <c r="C26" s="248"/>
      <c r="D26" s="108"/>
    </row>
    <row r="27" ht="36" customHeight="1" spans="1:4">
      <c r="A27" s="176" t="s">
        <v>3070</v>
      </c>
      <c r="B27" s="250"/>
      <c r="C27" s="248"/>
      <c r="D27" s="108"/>
    </row>
    <row r="28" ht="36" customHeight="1" spans="1:4">
      <c r="A28" s="156" t="s">
        <v>3071</v>
      </c>
      <c r="B28" s="246"/>
      <c r="C28" s="246"/>
      <c r="D28" s="68"/>
    </row>
    <row r="29" ht="36" customHeight="1" spans="1:4">
      <c r="A29" s="176" t="s">
        <v>3072</v>
      </c>
      <c r="B29" s="250"/>
      <c r="C29" s="248"/>
      <c r="D29" s="108"/>
    </row>
    <row r="30" ht="36" customHeight="1" spans="1:4">
      <c r="A30" s="176" t="s">
        <v>3073</v>
      </c>
      <c r="B30" s="247"/>
      <c r="C30" s="248"/>
      <c r="D30" s="108"/>
    </row>
    <row r="31" ht="36" customHeight="1" spans="1:4">
      <c r="A31" s="176" t="s">
        <v>3074</v>
      </c>
      <c r="B31" s="250"/>
      <c r="C31" s="248"/>
      <c r="D31" s="108"/>
    </row>
    <row r="32" ht="36" customHeight="1" spans="1:4">
      <c r="A32" s="156" t="s">
        <v>3075</v>
      </c>
      <c r="B32" s="246"/>
      <c r="C32" s="246"/>
      <c r="D32" s="68"/>
    </row>
    <row r="33" ht="36" customHeight="1" spans="1:4">
      <c r="A33" s="176" t="s">
        <v>3076</v>
      </c>
      <c r="B33" s="247"/>
      <c r="C33" s="252"/>
      <c r="D33" s="108"/>
    </row>
    <row r="34" ht="36" customHeight="1" spans="1:4">
      <c r="A34" s="176" t="s">
        <v>3077</v>
      </c>
      <c r="B34" s="250"/>
      <c r="C34" s="252"/>
      <c r="D34" s="108"/>
    </row>
    <row r="35" ht="36" customHeight="1" spans="1:4">
      <c r="A35" s="176" t="s">
        <v>3078</v>
      </c>
      <c r="B35" s="250"/>
      <c r="C35" s="251"/>
      <c r="D35" s="108"/>
    </row>
    <row r="36" ht="36" customHeight="1" spans="1:4">
      <c r="A36" s="156" t="s">
        <v>3079</v>
      </c>
      <c r="B36" s="253"/>
      <c r="C36" s="254"/>
      <c r="D36" s="68"/>
    </row>
    <row r="37" ht="36" customHeight="1" spans="1:4">
      <c r="A37" s="255" t="s">
        <v>3080</v>
      </c>
      <c r="B37" s="246">
        <f>B4+B23+B28+B32</f>
        <v>228</v>
      </c>
      <c r="C37" s="246">
        <f>C4+C23+C28+C32</f>
        <v>230</v>
      </c>
      <c r="D37" s="68">
        <f>C37/B37-1</f>
        <v>0.009</v>
      </c>
    </row>
    <row r="38" ht="36" customHeight="1" spans="1:4">
      <c r="A38" s="256" t="s">
        <v>60</v>
      </c>
      <c r="B38" s="247">
        <v>13</v>
      </c>
      <c r="C38" s="252">
        <v>13</v>
      </c>
      <c r="D38" s="68">
        <f>C38/B38-1</f>
        <v>0</v>
      </c>
    </row>
    <row r="39" ht="36" customHeight="1" spans="1:4">
      <c r="A39" s="215" t="s">
        <v>3081</v>
      </c>
      <c r="B39" s="246">
        <v>5</v>
      </c>
      <c r="C39" s="254">
        <v>11</v>
      </c>
      <c r="D39" s="68">
        <f>C39/B39-1</f>
        <v>1.2</v>
      </c>
    </row>
    <row r="40" ht="36" customHeight="1" spans="1:4">
      <c r="A40" s="256" t="s">
        <v>3082</v>
      </c>
      <c r="B40" s="247"/>
      <c r="C40" s="252"/>
      <c r="D40" s="68"/>
    </row>
    <row r="41" ht="36" customHeight="1" spans="1:4">
      <c r="A41" s="255" t="s">
        <v>67</v>
      </c>
      <c r="B41" s="246">
        <f>B37+B38+B39</f>
        <v>246</v>
      </c>
      <c r="C41" s="246">
        <f>C37+C38+C39</f>
        <v>254</v>
      </c>
      <c r="D41" s="68">
        <f>C41/B41-1</f>
        <v>0.033</v>
      </c>
    </row>
    <row r="42" spans="2:2">
      <c r="B42" s="241"/>
    </row>
    <row r="43" spans="2:3">
      <c r="B43" s="241"/>
      <c r="C43" s="241"/>
    </row>
    <row r="44" spans="2:2">
      <c r="B44" s="241"/>
    </row>
    <row r="45" spans="2:3">
      <c r="B45" s="241"/>
      <c r="C45" s="241"/>
    </row>
    <row r="46" spans="2:2">
      <c r="B46" s="241"/>
    </row>
    <row r="47" spans="2:2">
      <c r="B47" s="241"/>
    </row>
    <row r="48" spans="2:3">
      <c r="B48" s="241"/>
      <c r="C48" s="241"/>
    </row>
    <row r="49" spans="2:2">
      <c r="B49" s="241"/>
    </row>
    <row r="50" spans="2:2">
      <c r="B50" s="241"/>
    </row>
    <row r="51" spans="2:2">
      <c r="B51" s="241"/>
    </row>
    <row r="52" spans="2:2">
      <c r="B52" s="241"/>
    </row>
    <row r="53" spans="2:3">
      <c r="B53" s="241"/>
      <c r="C53" s="241"/>
    </row>
    <row r="54" spans="2:2">
      <c r="B54" s="241"/>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1"/>
  <sheetViews>
    <sheetView showGridLines="0" showZeros="0" view="pageBreakPreview" zoomScaleNormal="100" topLeftCell="A21" workbookViewId="0">
      <selection activeCell="D31" sqref="D31"/>
    </sheetView>
  </sheetViews>
  <sheetFormatPr defaultColWidth="9" defaultRowHeight="14.25" outlineLevelCol="3"/>
  <cols>
    <col min="1" max="1" width="50.7583333333333" style="185" customWidth="1"/>
    <col min="2" max="2" width="20.6333333333333" style="185" customWidth="1"/>
    <col min="3" max="3" width="20.6333333333333" style="221" customWidth="1"/>
    <col min="4" max="4" width="20.6333333333333" style="222" customWidth="1"/>
    <col min="5" max="16384" width="9" style="185"/>
  </cols>
  <sheetData>
    <row r="1" ht="45" customHeight="1" spans="1:4">
      <c r="A1" s="223" t="s">
        <v>3083</v>
      </c>
      <c r="B1" s="223"/>
      <c r="C1" s="223"/>
      <c r="D1" s="224"/>
    </row>
    <row r="2" ht="20.1" customHeight="1" spans="1:4">
      <c r="A2" s="225"/>
      <c r="B2" s="225"/>
      <c r="C2" s="225"/>
      <c r="D2" s="226" t="s">
        <v>2</v>
      </c>
    </row>
    <row r="3" ht="45" customHeight="1" spans="1:4">
      <c r="A3" s="227" t="s">
        <v>4</v>
      </c>
      <c r="B3" s="168" t="s">
        <v>5</v>
      </c>
      <c r="C3" s="168" t="s">
        <v>6</v>
      </c>
      <c r="D3" s="228" t="s">
        <v>7</v>
      </c>
    </row>
    <row r="4" ht="35.1" customHeight="1" spans="1:4">
      <c r="A4" s="156" t="s">
        <v>3084</v>
      </c>
      <c r="B4" s="229">
        <f>B7</f>
        <v>6</v>
      </c>
      <c r="C4" s="229">
        <f>C7</f>
        <v>24</v>
      </c>
      <c r="D4" s="68">
        <f>C4/B4-1</f>
        <v>3</v>
      </c>
    </row>
    <row r="5" ht="35.1" customHeight="1" spans="1:4">
      <c r="A5" s="170" t="s">
        <v>3085</v>
      </c>
      <c r="B5" s="230"/>
      <c r="C5" s="230"/>
      <c r="D5" s="68"/>
    </row>
    <row r="6" ht="35.1" customHeight="1" spans="1:4">
      <c r="A6" s="170" t="s">
        <v>3086</v>
      </c>
      <c r="B6" s="230"/>
      <c r="C6" s="230"/>
      <c r="D6" s="68"/>
    </row>
    <row r="7" ht="35.1" customHeight="1" spans="1:4">
      <c r="A7" s="170" t="s">
        <v>3087</v>
      </c>
      <c r="B7" s="230">
        <v>6</v>
      </c>
      <c r="C7" s="230">
        <v>24</v>
      </c>
      <c r="D7" s="68">
        <f t="shared" ref="D5:D7" si="0">C7/B7-1</f>
        <v>3</v>
      </c>
    </row>
    <row r="8" ht="35.1" customHeight="1" spans="1:4">
      <c r="A8" s="170" t="s">
        <v>3088</v>
      </c>
      <c r="B8" s="230"/>
      <c r="C8" s="230"/>
      <c r="D8" s="231"/>
    </row>
    <row r="9" ht="35.1" customHeight="1" spans="1:4">
      <c r="A9" s="170" t="s">
        <v>3089</v>
      </c>
      <c r="B9" s="232"/>
      <c r="C9" s="232"/>
      <c r="D9" s="231" t="str">
        <f>IF(B9&gt;0,C9/B9-1,IF(B9&lt;0,-(C9/B9-1),""))</f>
        <v/>
      </c>
    </row>
    <row r="10" ht="35.1" customHeight="1" spans="1:4">
      <c r="A10" s="170" t="s">
        <v>3090</v>
      </c>
      <c r="B10" s="230"/>
      <c r="C10" s="230"/>
      <c r="D10" s="231"/>
    </row>
    <row r="11" ht="35.1" customHeight="1" spans="1:4">
      <c r="A11" s="156" t="s">
        <v>3091</v>
      </c>
      <c r="B11" s="233"/>
      <c r="C11" s="233"/>
      <c r="D11" s="234"/>
    </row>
    <row r="12" ht="35.1" customHeight="1" spans="1:4">
      <c r="A12" s="170" t="s">
        <v>3092</v>
      </c>
      <c r="B12" s="230"/>
      <c r="C12" s="230"/>
      <c r="D12" s="231"/>
    </row>
    <row r="13" ht="35.1" customHeight="1" spans="1:4">
      <c r="A13" s="170" t="s">
        <v>3093</v>
      </c>
      <c r="B13" s="230"/>
      <c r="C13" s="230"/>
      <c r="D13" s="231"/>
    </row>
    <row r="14" ht="35.1" customHeight="1" spans="1:4">
      <c r="A14" s="170" t="s">
        <v>3094</v>
      </c>
      <c r="B14" s="232"/>
      <c r="C14" s="232"/>
      <c r="D14" s="231" t="str">
        <f>IF(B14&gt;0,C14/B14-1,IF(B14&lt;0,-(C14/B14-1),""))</f>
        <v/>
      </c>
    </row>
    <row r="15" ht="35.1" customHeight="1" spans="1:4">
      <c r="A15" s="170" t="s">
        <v>3095</v>
      </c>
      <c r="B15" s="232"/>
      <c r="C15" s="232"/>
      <c r="D15" s="231" t="str">
        <f>IF(B15&gt;0,C15/B15-1,IF(B15&lt;0,-(C15/B15-1),""))</f>
        <v/>
      </c>
    </row>
    <row r="16" ht="35.1" customHeight="1" spans="1:4">
      <c r="A16" s="170" t="s">
        <v>3096</v>
      </c>
      <c r="B16" s="230"/>
      <c r="C16" s="230"/>
      <c r="D16" s="231"/>
    </row>
    <row r="17" s="220" customFormat="1" ht="35.1" customHeight="1" spans="1:4">
      <c r="A17" s="156" t="s">
        <v>3097</v>
      </c>
      <c r="B17" s="233"/>
      <c r="C17" s="233"/>
      <c r="D17" s="234"/>
    </row>
    <row r="18" ht="35.1" customHeight="1" spans="1:4">
      <c r="A18" s="170" t="s">
        <v>3098</v>
      </c>
      <c r="B18" s="230"/>
      <c r="C18" s="230"/>
      <c r="D18" s="234"/>
    </row>
    <row r="19" ht="35.1" customHeight="1" spans="1:4">
      <c r="A19" s="156" t="s">
        <v>3099</v>
      </c>
      <c r="B19" s="233"/>
      <c r="C19" s="233"/>
      <c r="D19" s="234"/>
    </row>
    <row r="20" ht="35.1" customHeight="1" spans="1:4">
      <c r="A20" s="235" t="s">
        <v>3100</v>
      </c>
      <c r="B20" s="230"/>
      <c r="C20" s="230"/>
      <c r="D20" s="231"/>
    </row>
    <row r="21" ht="35.1" customHeight="1" spans="1:4">
      <c r="A21" s="156" t="s">
        <v>3101</v>
      </c>
      <c r="B21" s="233"/>
      <c r="C21" s="233"/>
      <c r="D21" s="234"/>
    </row>
    <row r="22" ht="35.1" customHeight="1" spans="1:4">
      <c r="A22" s="170" t="s">
        <v>3102</v>
      </c>
      <c r="B22" s="230"/>
      <c r="C22" s="230"/>
      <c r="D22" s="236"/>
    </row>
    <row r="23" ht="35.1" customHeight="1" spans="1:4">
      <c r="A23" s="213" t="s">
        <v>3103</v>
      </c>
      <c r="B23" s="233">
        <f>B4+B11+B17+B19+B21</f>
        <v>6</v>
      </c>
      <c r="C23" s="233">
        <f>C4+C11+C17+C19+C21</f>
        <v>24</v>
      </c>
      <c r="D23" s="68">
        <f t="shared" ref="D23:D28" si="1">C23/B23-1</f>
        <v>3</v>
      </c>
    </row>
    <row r="24" ht="35.1" customHeight="1" spans="1:4">
      <c r="A24" s="237" t="s">
        <v>119</v>
      </c>
      <c r="B24" s="233"/>
      <c r="C24" s="233"/>
      <c r="D24" s="68"/>
    </row>
    <row r="25" ht="35.1" customHeight="1" spans="1:4">
      <c r="A25" s="238" t="s">
        <v>3104</v>
      </c>
      <c r="B25" s="232"/>
      <c r="C25" s="232"/>
      <c r="D25" s="68"/>
    </row>
    <row r="26" ht="35.1" customHeight="1" spans="1:4">
      <c r="A26" s="239" t="s">
        <v>3105</v>
      </c>
      <c r="B26" s="230">
        <v>229</v>
      </c>
      <c r="C26" s="230">
        <v>230</v>
      </c>
      <c r="D26" s="68">
        <f t="shared" si="1"/>
        <v>0.004</v>
      </c>
    </row>
    <row r="27" ht="35.1" customHeight="1" spans="1:4">
      <c r="A27" s="240" t="s">
        <v>3106</v>
      </c>
      <c r="B27" s="233">
        <v>11</v>
      </c>
      <c r="C27" s="233"/>
      <c r="D27" s="68">
        <f t="shared" si="1"/>
        <v>-1</v>
      </c>
    </row>
    <row r="28" ht="35.1" customHeight="1" spans="1:4">
      <c r="A28" s="177" t="s">
        <v>126</v>
      </c>
      <c r="B28" s="233">
        <f>B23+B26+B27</f>
        <v>246</v>
      </c>
      <c r="C28" s="233">
        <f>C23+C26+C27</f>
        <v>254</v>
      </c>
      <c r="D28" s="68">
        <f t="shared" si="1"/>
        <v>0.033</v>
      </c>
    </row>
    <row r="29" spans="2:2">
      <c r="B29" s="218"/>
    </row>
    <row r="30" spans="2:3">
      <c r="B30" s="218"/>
      <c r="C30" s="241"/>
    </row>
    <row r="31" spans="2:2">
      <c r="B31" s="218"/>
    </row>
    <row r="32" spans="2:3">
      <c r="B32" s="218"/>
      <c r="C32" s="241"/>
    </row>
    <row r="33" spans="2:2">
      <c r="B33" s="218"/>
    </row>
    <row r="34" spans="2:2">
      <c r="B34" s="218"/>
    </row>
    <row r="35" spans="2:3">
      <c r="B35" s="218"/>
      <c r="C35" s="241"/>
    </row>
    <row r="36" spans="2:2">
      <c r="B36" s="218"/>
    </row>
    <row r="37" spans="2:2">
      <c r="B37" s="218"/>
    </row>
    <row r="38" spans="2:2">
      <c r="B38" s="218"/>
    </row>
    <row r="39" spans="2:2">
      <c r="B39" s="218"/>
    </row>
    <row r="40" spans="2:3">
      <c r="B40" s="218"/>
      <c r="C40" s="241"/>
    </row>
    <row r="41" spans="2:2">
      <c r="B41" s="218"/>
    </row>
  </sheetData>
  <mergeCells count="1">
    <mergeCell ref="A1:D1"/>
  </mergeCells>
  <conditionalFormatting sqref="D8:D22">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8"/>
  <sheetViews>
    <sheetView showGridLines="0" showZeros="0" view="pageBreakPreview" zoomScaleNormal="100" topLeftCell="A26" workbookViewId="0">
      <selection activeCell="D34" sqref="D34"/>
    </sheetView>
  </sheetViews>
  <sheetFormatPr defaultColWidth="9" defaultRowHeight="20.25" outlineLevelCol="3"/>
  <cols>
    <col min="1" max="1" width="52.6333333333333" style="185" customWidth="1"/>
    <col min="2" max="2" width="20.6333333333333" style="185" customWidth="1"/>
    <col min="3" max="3" width="20.6333333333333" style="186" customWidth="1"/>
    <col min="4" max="4" width="20.6333333333333" style="185" customWidth="1"/>
    <col min="5" max="16384" width="9" style="185"/>
  </cols>
  <sheetData>
    <row r="1" ht="45" customHeight="1" spans="1:4">
      <c r="A1" s="187" t="s">
        <v>3107</v>
      </c>
      <c r="B1" s="187"/>
      <c r="C1" s="188"/>
      <c r="D1" s="187"/>
    </row>
    <row r="2" ht="20.1" customHeight="1" spans="1:4">
      <c r="A2" s="189"/>
      <c r="B2" s="189"/>
      <c r="C2" s="190"/>
      <c r="D2" s="191" t="s">
        <v>2</v>
      </c>
    </row>
    <row r="3" ht="45" customHeight="1" spans="1:4">
      <c r="A3" s="192" t="s">
        <v>3046</v>
      </c>
      <c r="B3" s="168" t="s">
        <v>5</v>
      </c>
      <c r="C3" s="168" t="s">
        <v>6</v>
      </c>
      <c r="D3" s="168" t="s">
        <v>7</v>
      </c>
    </row>
    <row r="4" ht="36" customHeight="1" spans="1:4">
      <c r="A4" s="156" t="s">
        <v>3108</v>
      </c>
      <c r="B4" s="87">
        <v>228</v>
      </c>
      <c r="C4" s="193">
        <v>230</v>
      </c>
      <c r="D4" s="68">
        <f>C4/B4-1</f>
        <v>0.009</v>
      </c>
    </row>
    <row r="5" ht="36" customHeight="1" spans="1:4">
      <c r="A5" s="176" t="s">
        <v>3048</v>
      </c>
      <c r="B5" s="87"/>
      <c r="C5" s="194"/>
      <c r="D5" s="195"/>
    </row>
    <row r="6" ht="36" customHeight="1" spans="1:4">
      <c r="A6" s="176" t="s">
        <v>3049</v>
      </c>
      <c r="B6" s="171"/>
      <c r="C6" s="196"/>
      <c r="D6" s="197" t="str">
        <f>IF(B6&gt;0,C6/B6-1,IF(B6&lt;0,-(C6/B6-1),""))</f>
        <v/>
      </c>
    </row>
    <row r="7" ht="36" customHeight="1" spans="1:4">
      <c r="A7" s="176" t="s">
        <v>3050</v>
      </c>
      <c r="B7" s="198"/>
      <c r="C7" s="194"/>
      <c r="D7" s="199"/>
    </row>
    <row r="8" ht="36" customHeight="1" spans="1:4">
      <c r="A8" s="176" t="s">
        <v>3051</v>
      </c>
      <c r="B8" s="200"/>
      <c r="C8" s="196">
        <v>0</v>
      </c>
      <c r="D8" s="197" t="str">
        <f>IF(B8&gt;0,C8/B8-1,IF(B8&lt;0,-(C8/B8-1),""))</f>
        <v/>
      </c>
    </row>
    <row r="9" ht="36" customHeight="1" spans="1:4">
      <c r="A9" s="176" t="s">
        <v>3052</v>
      </c>
      <c r="B9" s="198"/>
      <c r="C9" s="194"/>
      <c r="D9" s="199"/>
    </row>
    <row r="10" ht="36" customHeight="1" spans="1:4">
      <c r="A10" s="176" t="s">
        <v>3055</v>
      </c>
      <c r="B10" s="201"/>
      <c r="C10" s="194"/>
      <c r="D10" s="202"/>
    </row>
    <row r="11" ht="36" customHeight="1" spans="1:4">
      <c r="A11" s="176" t="s">
        <v>3056</v>
      </c>
      <c r="B11" s="201"/>
      <c r="C11" s="203"/>
      <c r="D11" s="199"/>
    </row>
    <row r="12" ht="36" customHeight="1" spans="1:4">
      <c r="A12" s="176" t="s">
        <v>3057</v>
      </c>
      <c r="B12" s="198"/>
      <c r="C12" s="204"/>
      <c r="D12" s="199"/>
    </row>
    <row r="13" ht="36" customHeight="1" spans="1:4">
      <c r="A13" s="176" t="s">
        <v>3058</v>
      </c>
      <c r="B13" s="198"/>
      <c r="C13" s="194"/>
      <c r="D13" s="199"/>
    </row>
    <row r="14" ht="36" customHeight="1" spans="1:4">
      <c r="A14" s="176" t="s">
        <v>3054</v>
      </c>
      <c r="B14" s="198"/>
      <c r="C14" s="194"/>
      <c r="D14" s="199"/>
    </row>
    <row r="15" ht="36" customHeight="1" spans="1:4">
      <c r="A15" s="176" t="s">
        <v>3109</v>
      </c>
      <c r="B15" s="198"/>
      <c r="C15" s="203"/>
      <c r="D15" s="199"/>
    </row>
    <row r="16" ht="36" customHeight="1" spans="1:4">
      <c r="A16" s="176" t="s">
        <v>3060</v>
      </c>
      <c r="B16" s="198"/>
      <c r="C16" s="194"/>
      <c r="D16" s="199"/>
    </row>
    <row r="17" ht="36" customHeight="1" spans="1:4">
      <c r="A17" s="176" t="s">
        <v>3061</v>
      </c>
      <c r="B17" s="198"/>
      <c r="C17" s="194"/>
      <c r="D17" s="199"/>
    </row>
    <row r="18" ht="36" customHeight="1" spans="1:4">
      <c r="A18" s="176" t="s">
        <v>3062</v>
      </c>
      <c r="B18" s="198"/>
      <c r="C18" s="194"/>
      <c r="D18" s="199"/>
    </row>
    <row r="19" ht="36" customHeight="1" spans="1:4">
      <c r="A19" s="176" t="s">
        <v>3064</v>
      </c>
      <c r="B19" s="200"/>
      <c r="C19" s="196"/>
      <c r="D19" s="197" t="str">
        <f>IF(B19&gt;0,C19/B19-1,IF(B19&lt;0,-(C19/B19-1),""))</f>
        <v/>
      </c>
    </row>
    <row r="20" ht="36" customHeight="1" spans="1:4">
      <c r="A20" s="176" t="s">
        <v>3065</v>
      </c>
      <c r="B20" s="198">
        <v>228</v>
      </c>
      <c r="C20" s="194">
        <v>230</v>
      </c>
      <c r="D20" s="199">
        <f>C20/B20-1</f>
        <v>0.009</v>
      </c>
    </row>
    <row r="21" ht="36" customHeight="1" spans="1:4">
      <c r="A21" s="156" t="s">
        <v>3110</v>
      </c>
      <c r="B21" s="205"/>
      <c r="C21" s="205"/>
      <c r="D21" s="195"/>
    </row>
    <row r="22" ht="36" customHeight="1" spans="1:4">
      <c r="A22" s="176" t="s">
        <v>3067</v>
      </c>
      <c r="B22" s="206"/>
      <c r="C22" s="206"/>
      <c r="D22" s="199"/>
    </row>
    <row r="23" ht="36" customHeight="1" spans="1:4">
      <c r="A23" s="176" t="s">
        <v>3068</v>
      </c>
      <c r="B23" s="206">
        <v>0</v>
      </c>
      <c r="C23" s="207"/>
      <c r="D23" s="199" t="str">
        <f>IF(B23&gt;0,C23/B23-1,IF(B23&lt;0,-(C23/B23-1),""))</f>
        <v/>
      </c>
    </row>
    <row r="24" ht="36" customHeight="1" spans="1:4">
      <c r="A24" s="156" t="s">
        <v>3111</v>
      </c>
      <c r="B24" s="169"/>
      <c r="C24" s="208">
        <f>SUM(C25:C27)</f>
        <v>0</v>
      </c>
      <c r="D24" s="197" t="str">
        <f>IF(B24&gt;0,C24/B24-1,IF(B24&lt;0,-(C24/B24-1),""))</f>
        <v/>
      </c>
    </row>
    <row r="25" ht="36" customHeight="1" spans="1:4">
      <c r="A25" s="176" t="s">
        <v>3112</v>
      </c>
      <c r="B25" s="171"/>
      <c r="C25" s="209"/>
      <c r="D25" s="197" t="str">
        <f>IF(B25&gt;0,C25/B25-1,IF(B25&lt;0,-(C25/B25-1),""))</f>
        <v/>
      </c>
    </row>
    <row r="26" ht="36" customHeight="1" spans="1:4">
      <c r="A26" s="176" t="s">
        <v>3113</v>
      </c>
      <c r="B26" s="171"/>
      <c r="C26" s="209"/>
      <c r="D26" s="197" t="str">
        <f>IF(B26&gt;0,C26/B26-1,IF(B26&lt;0,-(C26/B26-1),""))</f>
        <v/>
      </c>
    </row>
    <row r="27" ht="36" customHeight="1" spans="1:4">
      <c r="A27" s="176" t="s">
        <v>3114</v>
      </c>
      <c r="B27" s="107"/>
      <c r="C27" s="207">
        <f>SUM(C28:C29)</f>
        <v>0</v>
      </c>
      <c r="D27" s="197" t="str">
        <f>IF(B27&gt;0,C27/B27-1,IF(B27&lt;0,-(C27/B27-1),""))</f>
        <v/>
      </c>
    </row>
    <row r="28" ht="36" customHeight="1" spans="1:4">
      <c r="A28" s="156" t="s">
        <v>3115</v>
      </c>
      <c r="B28" s="169"/>
      <c r="C28" s="169"/>
      <c r="D28" s="195"/>
    </row>
    <row r="29" ht="36" customHeight="1" spans="1:4">
      <c r="A29" s="176" t="s">
        <v>3077</v>
      </c>
      <c r="B29" s="107"/>
      <c r="C29" s="210"/>
      <c r="D29" s="202"/>
    </row>
    <row r="30" ht="36" customHeight="1" spans="1:4">
      <c r="A30" s="156" t="s">
        <v>3116</v>
      </c>
      <c r="B30" s="182"/>
      <c r="C30" s="211"/>
      <c r="D30" s="212"/>
    </row>
    <row r="31" ht="36" customHeight="1" spans="1:4">
      <c r="A31" s="213" t="s">
        <v>3117</v>
      </c>
      <c r="B31" s="87">
        <v>228</v>
      </c>
      <c r="C31" s="87">
        <v>230</v>
      </c>
      <c r="D31" s="195">
        <f>C31/B31-1</f>
        <v>0.009</v>
      </c>
    </row>
    <row r="32" ht="36" customHeight="1" spans="1:4">
      <c r="A32" s="214" t="s">
        <v>60</v>
      </c>
      <c r="B32" s="169">
        <v>13</v>
      </c>
      <c r="C32" s="169">
        <v>13</v>
      </c>
      <c r="D32" s="195">
        <f>C32/B32-1</f>
        <v>0</v>
      </c>
    </row>
    <row r="33" ht="36" customHeight="1" spans="1:4">
      <c r="A33" s="215" t="s">
        <v>3081</v>
      </c>
      <c r="B33" s="216">
        <v>5</v>
      </c>
      <c r="C33" s="169">
        <v>11</v>
      </c>
      <c r="D33" s="195">
        <f>C33/B33-1</f>
        <v>1.2</v>
      </c>
    </row>
    <row r="34" ht="36" customHeight="1" spans="1:4">
      <c r="A34" s="214" t="s">
        <v>3082</v>
      </c>
      <c r="B34" s="87"/>
      <c r="C34" s="217"/>
      <c r="D34" s="195"/>
    </row>
    <row r="35" ht="36" customHeight="1" spans="1:4">
      <c r="A35" s="177" t="s">
        <v>67</v>
      </c>
      <c r="B35" s="87">
        <v>246</v>
      </c>
      <c r="C35" s="87">
        <v>254</v>
      </c>
      <c r="D35" s="195">
        <f>C35/B35-1</f>
        <v>0.033</v>
      </c>
    </row>
    <row r="36" spans="2:2">
      <c r="B36" s="218"/>
    </row>
    <row r="37" spans="2:2">
      <c r="B37" s="219"/>
    </row>
    <row r="38" spans="2:2">
      <c r="B38" s="218"/>
    </row>
    <row r="39" spans="2:2">
      <c r="B39" s="219"/>
    </row>
    <row r="40" spans="2:2">
      <c r="B40" s="218"/>
    </row>
    <row r="41" spans="2:2">
      <c r="B41" s="218"/>
    </row>
    <row r="42" spans="2:2">
      <c r="B42" s="219"/>
    </row>
    <row r="43" spans="2:2">
      <c r="B43" s="218"/>
    </row>
    <row r="44" spans="2:2">
      <c r="B44" s="218"/>
    </row>
    <row r="45" spans="2:2">
      <c r="B45" s="218"/>
    </row>
    <row r="46" spans="2:2">
      <c r="B46" s="218"/>
    </row>
    <row r="47" spans="2:2">
      <c r="B47" s="219"/>
    </row>
    <row r="48" spans="2:2">
      <c r="B48" s="218"/>
    </row>
  </sheetData>
  <mergeCells count="1">
    <mergeCell ref="A1:D1"/>
  </mergeCells>
  <conditionalFormatting sqref="D5 D7 D28 D20:D23 D11:D18 D9 D31:D35">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34"/>
  <sheetViews>
    <sheetView showGridLines="0" showZeros="0" view="pageBreakPreview" zoomScaleNormal="100" topLeftCell="A16" workbookViewId="0">
      <selection activeCell="D19" sqref="D19"/>
    </sheetView>
  </sheetViews>
  <sheetFormatPr defaultColWidth="9" defaultRowHeight="13.5" outlineLevelCol="3"/>
  <cols>
    <col min="1" max="1" width="50.7583333333333" customWidth="1"/>
    <col min="2" max="4" width="20.6333333333333" customWidth="1"/>
  </cols>
  <sheetData>
    <row r="1" ht="45" customHeight="1" spans="1:4">
      <c r="A1" s="164" t="s">
        <v>3118</v>
      </c>
      <c r="B1" s="164"/>
      <c r="C1" s="164"/>
      <c r="D1" s="164"/>
    </row>
    <row r="2" ht="20.1" customHeight="1" spans="1:4">
      <c r="A2" s="165"/>
      <c r="B2" s="165"/>
      <c r="C2" s="165"/>
      <c r="D2" s="166" t="s">
        <v>2</v>
      </c>
    </row>
    <row r="3" ht="45" customHeight="1" spans="1:4">
      <c r="A3" s="167" t="s">
        <v>3119</v>
      </c>
      <c r="B3" s="168" t="s">
        <v>5</v>
      </c>
      <c r="C3" s="168" t="s">
        <v>6</v>
      </c>
      <c r="D3" s="168" t="s">
        <v>7</v>
      </c>
    </row>
    <row r="4" ht="36" customHeight="1" spans="1:4">
      <c r="A4" s="156" t="s">
        <v>3084</v>
      </c>
      <c r="B4" s="169">
        <v>6</v>
      </c>
      <c r="C4" s="169">
        <v>24</v>
      </c>
      <c r="D4" s="68">
        <f>C4/B4-1</f>
        <v>3</v>
      </c>
    </row>
    <row r="5" ht="36" customHeight="1" spans="1:4">
      <c r="A5" s="170" t="s">
        <v>3120</v>
      </c>
      <c r="B5" s="171"/>
      <c r="C5" s="171"/>
      <c r="D5" s="172"/>
    </row>
    <row r="6" ht="36" customHeight="1" spans="1:4">
      <c r="A6" s="170" t="s">
        <v>3090</v>
      </c>
      <c r="B6" s="171">
        <v>6</v>
      </c>
      <c r="C6" s="171">
        <v>24</v>
      </c>
      <c r="D6" s="68">
        <f>C6/B6-1</f>
        <v>3</v>
      </c>
    </row>
    <row r="7" ht="36" customHeight="1" spans="1:4">
      <c r="A7" s="156" t="s">
        <v>3091</v>
      </c>
      <c r="B7" s="169"/>
      <c r="C7" s="169"/>
      <c r="D7" s="173"/>
    </row>
    <row r="8" ht="36" customHeight="1" spans="1:4">
      <c r="A8" s="170" t="s">
        <v>3092</v>
      </c>
      <c r="B8" s="171"/>
      <c r="C8" s="171"/>
      <c r="D8" s="172"/>
    </row>
    <row r="9" ht="36" customHeight="1" spans="1:4">
      <c r="A9" s="170" t="s">
        <v>3096</v>
      </c>
      <c r="B9" s="171"/>
      <c r="C9" s="171"/>
      <c r="D9" s="172"/>
    </row>
    <row r="10" ht="36" customHeight="1" spans="1:4">
      <c r="A10" s="156" t="s">
        <v>3097</v>
      </c>
      <c r="B10" s="169">
        <f>B11</f>
        <v>0</v>
      </c>
      <c r="C10" s="169">
        <f>C11</f>
        <v>0</v>
      </c>
      <c r="D10" s="174" t="str">
        <f>IF(B10&gt;0,C10/B10-1,IF(B10&lt;0,-(C10/B10-1),""))</f>
        <v/>
      </c>
    </row>
    <row r="11" ht="36" customHeight="1" spans="1:4">
      <c r="A11" s="170" t="s">
        <v>3098</v>
      </c>
      <c r="B11" s="171"/>
      <c r="C11" s="171"/>
      <c r="D11" s="175" t="str">
        <f>IF(B11&gt;0,C11/B11-1,IF(B11&lt;0,-(C11/B11-1),""))</f>
        <v/>
      </c>
    </row>
    <row r="12" ht="36" customHeight="1" spans="1:4">
      <c r="A12" s="156" t="s">
        <v>3099</v>
      </c>
      <c r="B12" s="169"/>
      <c r="C12" s="169"/>
      <c r="D12" s="174" t="str">
        <f>IF(B12&gt;0,C12/B12-1,IF(B12&lt;0,-(C12/B12-1),""))</f>
        <v/>
      </c>
    </row>
    <row r="13" ht="36" customHeight="1" spans="1:4">
      <c r="A13" s="176" t="s">
        <v>3121</v>
      </c>
      <c r="B13" s="171"/>
      <c r="C13" s="171"/>
      <c r="D13" s="175" t="str">
        <f>IF(B13&gt;0,C13/B13-1,IF(B13&lt;0,-(C13/B13-1),""))</f>
        <v/>
      </c>
    </row>
    <row r="14" ht="36" customHeight="1" spans="1:4">
      <c r="A14" s="156" t="s">
        <v>3101</v>
      </c>
      <c r="B14" s="169"/>
      <c r="C14" s="169"/>
      <c r="D14" s="68"/>
    </row>
    <row r="15" ht="36" customHeight="1" spans="1:4">
      <c r="A15" s="170" t="s">
        <v>3102</v>
      </c>
      <c r="B15" s="171"/>
      <c r="C15" s="171"/>
      <c r="D15" s="68"/>
    </row>
    <row r="16" ht="36" customHeight="1" spans="1:4">
      <c r="A16" s="177" t="s">
        <v>3122</v>
      </c>
      <c r="B16" s="169">
        <v>6</v>
      </c>
      <c r="C16" s="169">
        <v>24</v>
      </c>
      <c r="D16" s="68">
        <f>C16/B16-1</f>
        <v>3</v>
      </c>
    </row>
    <row r="17" ht="36" customHeight="1" spans="1:4">
      <c r="A17" s="178" t="s">
        <v>119</v>
      </c>
      <c r="B17" s="169"/>
      <c r="C17" s="169"/>
      <c r="D17" s="68"/>
    </row>
    <row r="18" ht="36" customHeight="1" spans="1:4">
      <c r="A18" s="179" t="s">
        <v>3104</v>
      </c>
      <c r="B18" s="180"/>
      <c r="C18" s="171"/>
      <c r="D18" s="172"/>
    </row>
    <row r="19" ht="36" customHeight="1" spans="1:4">
      <c r="A19" s="179" t="s">
        <v>3105</v>
      </c>
      <c r="B19" s="180">
        <v>229</v>
      </c>
      <c r="C19" s="180">
        <v>230</v>
      </c>
      <c r="D19" s="68">
        <f t="shared" ref="D19:D21" si="0">C19/B19-1</f>
        <v>0.004</v>
      </c>
    </row>
    <row r="20" ht="36" customHeight="1" spans="1:4">
      <c r="A20" s="181" t="s">
        <v>3106</v>
      </c>
      <c r="B20" s="182">
        <v>11</v>
      </c>
      <c r="C20" s="169"/>
      <c r="D20" s="68">
        <f t="shared" si="0"/>
        <v>-1</v>
      </c>
    </row>
    <row r="21" ht="36" customHeight="1" spans="1:4">
      <c r="A21" s="177" t="s">
        <v>126</v>
      </c>
      <c r="B21" s="169">
        <v>246</v>
      </c>
      <c r="C21" s="169">
        <v>254</v>
      </c>
      <c r="D21" s="68">
        <f t="shared" si="0"/>
        <v>0.033</v>
      </c>
    </row>
    <row r="22" spans="2:2">
      <c r="B22" s="183"/>
    </row>
    <row r="23" spans="2:3">
      <c r="B23" s="184"/>
      <c r="C23" s="184"/>
    </row>
    <row r="24" spans="2:2">
      <c r="B24" s="183"/>
    </row>
    <row r="25" spans="2:3">
      <c r="B25" s="184"/>
      <c r="C25" s="184"/>
    </row>
    <row r="26" spans="2:2">
      <c r="B26" s="183"/>
    </row>
    <row r="27" spans="2:2">
      <c r="B27" s="183"/>
    </row>
    <row r="28" spans="2:3">
      <c r="B28" s="184"/>
      <c r="C28" s="184"/>
    </row>
    <row r="29" spans="2:2">
      <c r="B29" s="183"/>
    </row>
    <row r="30" spans="2:2">
      <c r="B30" s="183"/>
    </row>
    <row r="31" spans="2:2">
      <c r="B31" s="183"/>
    </row>
    <row r="32" spans="2:2">
      <c r="B32" s="183"/>
    </row>
    <row r="33" spans="2:3">
      <c r="B33" s="184"/>
      <c r="C33" s="184"/>
    </row>
    <row r="34" spans="2:2">
      <c r="B34" s="183"/>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view="pageBreakPreview" zoomScaleNormal="100" workbookViewId="0">
      <selection activeCell="F11" sqref="F11"/>
    </sheetView>
  </sheetViews>
  <sheetFormatPr defaultColWidth="9" defaultRowHeight="14.25" outlineLevelCol="1"/>
  <cols>
    <col min="1" max="1" width="36.2583333333333" style="147" customWidth="1"/>
    <col min="2" max="2" width="45.5" style="149" customWidth="1"/>
    <col min="3" max="3" width="12.6333333333333" style="147"/>
    <col min="4" max="16374" width="9" style="147"/>
    <col min="16375" max="16376" width="35.6333333333333" style="147"/>
    <col min="16377" max="16377" width="9" style="147"/>
    <col min="16378" max="16384" width="9" style="150"/>
  </cols>
  <sheetData>
    <row r="1" s="147" customFormat="1" ht="45" customHeight="1" spans="1:2">
      <c r="A1" s="151" t="s">
        <v>3123</v>
      </c>
      <c r="B1" s="152"/>
    </row>
    <row r="2" s="147" customFormat="1" ht="20.1" customHeight="1" spans="1:2">
      <c r="A2" s="153"/>
      <c r="B2" s="154" t="s">
        <v>2</v>
      </c>
    </row>
    <row r="3" s="148" customFormat="1" ht="45" customHeight="1" spans="1:2">
      <c r="A3" s="155" t="s">
        <v>3124</v>
      </c>
      <c r="B3" s="155" t="s">
        <v>3125</v>
      </c>
    </row>
    <row r="4" s="147" customFormat="1" ht="36" customHeight="1" spans="1:2">
      <c r="A4" s="163"/>
      <c r="B4" s="157"/>
    </row>
    <row r="5" s="147" customFormat="1" ht="36" customHeight="1" spans="1:2">
      <c r="A5" s="163"/>
      <c r="B5" s="157"/>
    </row>
    <row r="6" s="147" customFormat="1" ht="36" customHeight="1" spans="1:2">
      <c r="A6" s="163"/>
      <c r="B6" s="157"/>
    </row>
    <row r="7" s="147" customFormat="1" ht="36" customHeight="1" spans="1:2">
      <c r="A7" s="163"/>
      <c r="B7" s="157"/>
    </row>
    <row r="8" s="147" customFormat="1" ht="36" customHeight="1" spans="1:2">
      <c r="A8" s="163"/>
      <c r="B8" s="157"/>
    </row>
    <row r="9" s="147" customFormat="1" ht="36" customHeight="1" spans="1:2">
      <c r="A9" s="163"/>
      <c r="B9" s="157"/>
    </row>
    <row r="10" s="147" customFormat="1" ht="30.95" customHeight="1" spans="1:2">
      <c r="A10" s="159" t="s">
        <v>3126</v>
      </c>
      <c r="B10" s="160"/>
    </row>
    <row r="11" ht="13.5" spans="1:2">
      <c r="A11" s="161" t="s">
        <v>3127</v>
      </c>
      <c r="B11" s="161"/>
    </row>
    <row r="12" ht="13.5" spans="1:2">
      <c r="A12" s="162"/>
      <c r="B12" s="162"/>
    </row>
  </sheetData>
  <mergeCells count="2">
    <mergeCell ref="A1:B1"/>
    <mergeCell ref="A11:B12"/>
  </mergeCells>
  <conditionalFormatting sqref="C1:G2">
    <cfRule type="cellIs" dxfId="0" priority="3" stopIfTrue="1" operator="greaterThanOrEqual">
      <formula>10</formula>
    </cfRule>
    <cfRule type="cellIs" dxfId="0" priority="4" stopIfTrue="1" operator="lessThanOrEqual">
      <formula>-1</formula>
    </cfRule>
  </conditionalFormatting>
  <conditionalFormatting sqref="B3:G4">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BreakPreview" zoomScaleNormal="100" topLeftCell="A3" workbookViewId="0">
      <selection activeCell="B5" sqref="B5"/>
    </sheetView>
  </sheetViews>
  <sheetFormatPr defaultColWidth="9" defaultRowHeight="14.25" outlineLevelCol="1"/>
  <cols>
    <col min="1" max="1" width="46.6333333333333" style="147" customWidth="1"/>
    <col min="2" max="2" width="38" style="149" customWidth="1"/>
    <col min="3" max="16371" width="9" style="147"/>
    <col min="16372" max="16373" width="35.6333333333333" style="147"/>
    <col min="16374" max="16374" width="9" style="147"/>
    <col min="16375" max="16384" width="9" style="150"/>
  </cols>
  <sheetData>
    <row r="1" s="147" customFormat="1" ht="45" customHeight="1" spans="1:2">
      <c r="A1" s="151" t="s">
        <v>3128</v>
      </c>
      <c r="B1" s="152"/>
    </row>
    <row r="2" s="147" customFormat="1" ht="20.1" customHeight="1" spans="1:2">
      <c r="A2" s="153"/>
      <c r="B2" s="154" t="s">
        <v>2</v>
      </c>
    </row>
    <row r="3" s="148" customFormat="1" ht="45" customHeight="1" spans="1:2">
      <c r="A3" s="155" t="s">
        <v>3129</v>
      </c>
      <c r="B3" s="155" t="s">
        <v>3125</v>
      </c>
    </row>
    <row r="4" s="147" customFormat="1" ht="36" customHeight="1" spans="1:2">
      <c r="A4" s="156"/>
      <c r="B4" s="157"/>
    </row>
    <row r="5" s="147" customFormat="1" ht="36" customHeight="1" spans="1:2">
      <c r="A5" s="156"/>
      <c r="B5" s="157"/>
    </row>
    <row r="6" s="147" customFormat="1" ht="36" customHeight="1" spans="1:2">
      <c r="A6" s="158"/>
      <c r="B6" s="157"/>
    </row>
    <row r="7" s="147" customFormat="1" ht="36" customHeight="1" spans="1:2">
      <c r="A7" s="158"/>
      <c r="B7" s="157"/>
    </row>
    <row r="8" s="147" customFormat="1" ht="30.95" customHeight="1" spans="1:2">
      <c r="A8" s="159" t="s">
        <v>3126</v>
      </c>
      <c r="B8" s="160"/>
    </row>
    <row r="9" s="147" customFormat="1" spans="1:2">
      <c r="A9" s="161" t="s">
        <v>3130</v>
      </c>
      <c r="B9" s="161"/>
    </row>
    <row r="10" s="147" customFormat="1" spans="1:2">
      <c r="A10" s="162"/>
      <c r="B10" s="162"/>
    </row>
  </sheetData>
  <mergeCells count="2">
    <mergeCell ref="A1:B1"/>
    <mergeCell ref="A9:B10"/>
  </mergeCells>
  <conditionalFormatting sqref="B3:G5">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1"/>
  <sheetViews>
    <sheetView showGridLines="0" showZeros="0" view="pageBreakPreview" zoomScale="90" zoomScaleNormal="90" workbookViewId="0">
      <pane ySplit="3" topLeftCell="A14" activePane="bottomLeft" state="frozen"/>
      <selection/>
      <selection pane="bottomLeft" activeCell="C18" sqref="A1:E28"/>
    </sheetView>
  </sheetViews>
  <sheetFormatPr defaultColWidth="9" defaultRowHeight="14.25" outlineLevelCol="4"/>
  <cols>
    <col min="1" max="1" width="12.7583333333333" style="149" customWidth="1"/>
    <col min="2" max="2" width="50.7583333333333" style="149" customWidth="1"/>
    <col min="3" max="4" width="20.6333333333333" style="149" customWidth="1"/>
    <col min="5" max="5" width="20.6333333333333" style="456" customWidth="1"/>
    <col min="6" max="16384" width="9" style="258"/>
  </cols>
  <sheetData>
    <row r="1" ht="45" customHeight="1" spans="1:5">
      <c r="A1" s="324"/>
      <c r="B1" s="324" t="s">
        <v>68</v>
      </c>
      <c r="C1" s="324"/>
      <c r="D1" s="324"/>
      <c r="E1" s="457"/>
    </row>
    <row r="2" ht="18.95" customHeight="1" spans="1:5">
      <c r="A2" s="458"/>
      <c r="B2" s="435"/>
      <c r="C2" s="436"/>
      <c r="E2" s="459" t="s">
        <v>2</v>
      </c>
    </row>
    <row r="3" s="432" customFormat="1" ht="45" customHeight="1" spans="1:5">
      <c r="A3" s="460" t="s">
        <v>3</v>
      </c>
      <c r="B3" s="431" t="s">
        <v>4</v>
      </c>
      <c r="C3" s="168" t="s">
        <v>5</v>
      </c>
      <c r="D3" s="168" t="s">
        <v>6</v>
      </c>
      <c r="E3" s="431" t="s">
        <v>7</v>
      </c>
    </row>
    <row r="4" ht="37.5" customHeight="1" spans="1:5">
      <c r="A4" s="336" t="s">
        <v>69</v>
      </c>
      <c r="B4" s="461" t="s">
        <v>70</v>
      </c>
      <c r="C4" s="462">
        <v>24823</v>
      </c>
      <c r="D4" s="462">
        <v>26267</v>
      </c>
      <c r="E4" s="463">
        <f>D4/C4-1</f>
        <v>0.058</v>
      </c>
    </row>
    <row r="5" ht="37.5" customHeight="1" spans="1:5">
      <c r="A5" s="336" t="s">
        <v>71</v>
      </c>
      <c r="B5" s="464" t="s">
        <v>72</v>
      </c>
      <c r="C5" s="462"/>
      <c r="D5" s="462"/>
      <c r="E5" s="463"/>
    </row>
    <row r="6" ht="37.5" customHeight="1" spans="1:5">
      <c r="A6" s="336" t="s">
        <v>73</v>
      </c>
      <c r="B6" s="464" t="s">
        <v>74</v>
      </c>
      <c r="C6" s="462">
        <v>191</v>
      </c>
      <c r="D6" s="462">
        <v>200</v>
      </c>
      <c r="E6" s="463"/>
    </row>
    <row r="7" ht="37.5" customHeight="1" spans="1:5">
      <c r="A7" s="336" t="s">
        <v>75</v>
      </c>
      <c r="B7" s="464" t="s">
        <v>76</v>
      </c>
      <c r="C7" s="462">
        <v>13478</v>
      </c>
      <c r="D7" s="462">
        <v>14648</v>
      </c>
      <c r="E7" s="463">
        <f t="shared" ref="E5:E12" si="0">D7/C7-1</f>
        <v>0.087</v>
      </c>
    </row>
    <row r="8" ht="37.5" customHeight="1" spans="1:5">
      <c r="A8" s="336" t="s">
        <v>77</v>
      </c>
      <c r="B8" s="464" t="s">
        <v>78</v>
      </c>
      <c r="C8" s="462">
        <v>82578</v>
      </c>
      <c r="D8" s="462">
        <v>89433</v>
      </c>
      <c r="E8" s="463">
        <f t="shared" si="0"/>
        <v>0.083</v>
      </c>
    </row>
    <row r="9" ht="37.5" customHeight="1" spans="1:5">
      <c r="A9" s="336" t="s">
        <v>79</v>
      </c>
      <c r="B9" s="464" t="s">
        <v>80</v>
      </c>
      <c r="C9" s="462">
        <v>694</v>
      </c>
      <c r="D9" s="462">
        <v>934</v>
      </c>
      <c r="E9" s="463">
        <f t="shared" si="0"/>
        <v>0.346</v>
      </c>
    </row>
    <row r="10" ht="37.5" customHeight="1" spans="1:5">
      <c r="A10" s="336">
        <v>207</v>
      </c>
      <c r="B10" s="464" t="s">
        <v>81</v>
      </c>
      <c r="C10" s="462">
        <v>4991</v>
      </c>
      <c r="D10" s="462">
        <v>8080</v>
      </c>
      <c r="E10" s="463">
        <f t="shared" si="0"/>
        <v>0.619</v>
      </c>
    </row>
    <row r="11" ht="37.5" customHeight="1" spans="1:5">
      <c r="A11" s="336" t="s">
        <v>82</v>
      </c>
      <c r="B11" s="464" t="s">
        <v>83</v>
      </c>
      <c r="C11" s="462">
        <v>59014</v>
      </c>
      <c r="D11" s="462">
        <f>71762-168</f>
        <v>71594</v>
      </c>
      <c r="E11" s="463">
        <f t="shared" si="0"/>
        <v>0.213</v>
      </c>
    </row>
    <row r="12" ht="37.5" customHeight="1" spans="1:5">
      <c r="A12" s="336" t="s">
        <v>84</v>
      </c>
      <c r="B12" s="464" t="s">
        <v>85</v>
      </c>
      <c r="C12" s="462">
        <v>31131</v>
      </c>
      <c r="D12" s="462">
        <v>41867</v>
      </c>
      <c r="E12" s="463">
        <f t="shared" si="0"/>
        <v>0.345</v>
      </c>
    </row>
    <row r="13" ht="37.5" customHeight="1" spans="1:5">
      <c r="A13" s="336" t="s">
        <v>86</v>
      </c>
      <c r="B13" s="464" t="s">
        <v>87</v>
      </c>
      <c r="C13" s="462">
        <v>2200</v>
      </c>
      <c r="D13" s="462">
        <v>18602</v>
      </c>
      <c r="E13" s="463">
        <f t="shared" ref="E13:E38" si="1">D13/C13-1</f>
        <v>7.455</v>
      </c>
    </row>
    <row r="14" ht="37.5" customHeight="1" spans="1:5">
      <c r="A14" s="336" t="s">
        <v>88</v>
      </c>
      <c r="B14" s="464" t="s">
        <v>89</v>
      </c>
      <c r="C14" s="462">
        <v>6975</v>
      </c>
      <c r="D14" s="462">
        <v>9651</v>
      </c>
      <c r="E14" s="463">
        <f t="shared" si="1"/>
        <v>0.384</v>
      </c>
    </row>
    <row r="15" ht="37.5" customHeight="1" spans="1:5">
      <c r="A15" s="336" t="s">
        <v>90</v>
      </c>
      <c r="B15" s="464" t="s">
        <v>91</v>
      </c>
      <c r="C15" s="462">
        <v>85212</v>
      </c>
      <c r="D15" s="462">
        <f>142331-629</f>
        <v>141702</v>
      </c>
      <c r="E15" s="463">
        <f t="shared" si="1"/>
        <v>0.663</v>
      </c>
    </row>
    <row r="16" ht="37.5" customHeight="1" spans="1:5">
      <c r="A16" s="336" t="s">
        <v>92</v>
      </c>
      <c r="B16" s="464" t="s">
        <v>93</v>
      </c>
      <c r="C16" s="462">
        <v>9551</v>
      </c>
      <c r="D16" s="462">
        <f>22275-456</f>
        <v>21819</v>
      </c>
      <c r="E16" s="463">
        <f t="shared" si="1"/>
        <v>1.284</v>
      </c>
    </row>
    <row r="17" ht="37.5" customHeight="1" spans="1:5">
      <c r="A17" s="336" t="s">
        <v>94</v>
      </c>
      <c r="B17" s="464" t="s">
        <v>95</v>
      </c>
      <c r="C17" s="462">
        <v>57</v>
      </c>
      <c r="D17" s="462">
        <v>284</v>
      </c>
      <c r="E17" s="463">
        <f t="shared" si="1"/>
        <v>3.982</v>
      </c>
    </row>
    <row r="18" ht="37.5" customHeight="1" spans="1:5">
      <c r="A18" s="336" t="s">
        <v>96</v>
      </c>
      <c r="B18" s="464" t="s">
        <v>97</v>
      </c>
      <c r="C18" s="462">
        <v>257</v>
      </c>
      <c r="D18" s="462">
        <v>550</v>
      </c>
      <c r="E18" s="463">
        <f t="shared" si="1"/>
        <v>1.14</v>
      </c>
    </row>
    <row r="19" ht="37.5" customHeight="1" spans="1:5">
      <c r="A19" s="336" t="s">
        <v>98</v>
      </c>
      <c r="B19" s="464" t="s">
        <v>99</v>
      </c>
      <c r="C19" s="462"/>
      <c r="D19" s="462"/>
      <c r="E19" s="463"/>
    </row>
    <row r="20" ht="37.5" customHeight="1" spans="1:5">
      <c r="A20" s="336" t="s">
        <v>100</v>
      </c>
      <c r="B20" s="464" t="s">
        <v>101</v>
      </c>
      <c r="C20" s="462"/>
      <c r="D20" s="462"/>
      <c r="E20" s="463"/>
    </row>
    <row r="21" ht="37.5" customHeight="1" spans="1:5">
      <c r="A21" s="336" t="s">
        <v>102</v>
      </c>
      <c r="B21" s="464" t="s">
        <v>103</v>
      </c>
      <c r="C21" s="462">
        <v>1358</v>
      </c>
      <c r="D21" s="462">
        <v>1940</v>
      </c>
      <c r="E21" s="463">
        <f t="shared" si="1"/>
        <v>0.429</v>
      </c>
    </row>
    <row r="22" ht="37.5" customHeight="1" spans="1:5">
      <c r="A22" s="336" t="s">
        <v>104</v>
      </c>
      <c r="B22" s="464" t="s">
        <v>105</v>
      </c>
      <c r="C22" s="462">
        <v>13953</v>
      </c>
      <c r="D22" s="462">
        <v>21856</v>
      </c>
      <c r="E22" s="463">
        <f t="shared" si="1"/>
        <v>0.566</v>
      </c>
    </row>
    <row r="23" ht="37.5" customHeight="1" spans="1:5">
      <c r="A23" s="336" t="s">
        <v>106</v>
      </c>
      <c r="B23" s="464" t="s">
        <v>107</v>
      </c>
      <c r="C23" s="462">
        <v>332</v>
      </c>
      <c r="D23" s="462">
        <v>378</v>
      </c>
      <c r="E23" s="463">
        <f t="shared" si="1"/>
        <v>0.139</v>
      </c>
    </row>
    <row r="24" ht="37.5" customHeight="1" spans="1:5">
      <c r="A24" s="336" t="s">
        <v>108</v>
      </c>
      <c r="B24" s="464" t="s">
        <v>109</v>
      </c>
      <c r="C24" s="462">
        <v>2423</v>
      </c>
      <c r="D24" s="462">
        <f>3321-86</f>
        <v>3235</v>
      </c>
      <c r="E24" s="463">
        <f t="shared" si="1"/>
        <v>0.335</v>
      </c>
    </row>
    <row r="25" ht="37.5" customHeight="1" spans="1:5">
      <c r="A25" s="336" t="s">
        <v>110</v>
      </c>
      <c r="B25" s="464" t="s">
        <v>111</v>
      </c>
      <c r="C25" s="462"/>
      <c r="D25" s="462">
        <v>5300</v>
      </c>
      <c r="E25" s="463"/>
    </row>
    <row r="26" ht="37.5" customHeight="1" spans="1:5">
      <c r="A26" s="336" t="s">
        <v>112</v>
      </c>
      <c r="B26" s="464" t="s">
        <v>113</v>
      </c>
      <c r="C26" s="462">
        <v>2501</v>
      </c>
      <c r="D26" s="462">
        <v>2150</v>
      </c>
      <c r="E26" s="463">
        <f t="shared" si="1"/>
        <v>-0.14</v>
      </c>
    </row>
    <row r="27" ht="37.5" customHeight="1" spans="1:5">
      <c r="A27" s="336" t="s">
        <v>114</v>
      </c>
      <c r="B27" s="464" t="s">
        <v>115</v>
      </c>
      <c r="C27" s="462">
        <v>11</v>
      </c>
      <c r="D27" s="462">
        <v>10</v>
      </c>
      <c r="E27" s="463">
        <f t="shared" si="1"/>
        <v>-0.091</v>
      </c>
    </row>
    <row r="28" ht="37.5" customHeight="1" spans="1:5">
      <c r="A28" s="336" t="s">
        <v>116</v>
      </c>
      <c r="B28" s="464" t="s">
        <v>117</v>
      </c>
      <c r="C28" s="462">
        <v>-387</v>
      </c>
      <c r="D28" s="462">
        <v>42321</v>
      </c>
      <c r="E28" s="463">
        <f t="shared" si="1"/>
        <v>-110.357</v>
      </c>
    </row>
    <row r="29" ht="37.5" customHeight="1" spans="1:5">
      <c r="A29" s="336"/>
      <c r="B29" s="464"/>
      <c r="D29" s="462"/>
      <c r="E29" s="463"/>
    </row>
    <row r="30" s="326" customFormat="1" ht="37.5" customHeight="1" spans="1:5">
      <c r="A30" s="446"/>
      <c r="B30" s="447" t="s">
        <v>118</v>
      </c>
      <c r="C30" s="465">
        <f>SUBTOTAL(9,C4:C28)</f>
        <v>341343</v>
      </c>
      <c r="D30" s="465">
        <f>SUBTOTAL(9,D4:D28)</f>
        <v>522821</v>
      </c>
      <c r="E30" s="463">
        <f t="shared" si="1"/>
        <v>0.532</v>
      </c>
    </row>
    <row r="31" ht="37.5" customHeight="1" spans="1:5">
      <c r="A31" s="332">
        <v>230</v>
      </c>
      <c r="B31" s="466" t="s">
        <v>119</v>
      </c>
      <c r="C31" s="465">
        <f>SUBTOTAL(9,C32:C35)</f>
        <v>12599</v>
      </c>
      <c r="D31" s="465">
        <f>SUBTOTAL(9,D32:D35)</f>
        <v>7557</v>
      </c>
      <c r="E31" s="463">
        <f t="shared" si="1"/>
        <v>-0.4</v>
      </c>
    </row>
    <row r="32" ht="37.5" customHeight="1" spans="1:5">
      <c r="A32" s="467">
        <v>23006</v>
      </c>
      <c r="B32" s="468" t="s">
        <v>120</v>
      </c>
      <c r="C32" s="462">
        <v>8061</v>
      </c>
      <c r="D32" s="462">
        <v>7287</v>
      </c>
      <c r="E32" s="463">
        <f t="shared" si="1"/>
        <v>-0.096</v>
      </c>
    </row>
    <row r="33" ht="36" customHeight="1" spans="1:5">
      <c r="A33" s="336">
        <v>23008</v>
      </c>
      <c r="B33" s="468" t="s">
        <v>121</v>
      </c>
      <c r="C33" s="462">
        <v>4538</v>
      </c>
      <c r="D33" s="462">
        <v>270</v>
      </c>
      <c r="E33" s="463"/>
    </row>
    <row r="34" ht="37.5" customHeight="1" spans="1:5">
      <c r="A34" s="469">
        <v>23015</v>
      </c>
      <c r="B34" s="445" t="s">
        <v>122</v>
      </c>
      <c r="C34" s="462"/>
      <c r="D34" s="462"/>
      <c r="E34" s="463"/>
    </row>
    <row r="35" s="434" customFormat="1" ht="36" customHeight="1" spans="1:5">
      <c r="A35" s="469">
        <v>23016</v>
      </c>
      <c r="B35" s="445" t="s">
        <v>123</v>
      </c>
      <c r="D35" s="462"/>
      <c r="E35" s="463"/>
    </row>
    <row r="36" s="434" customFormat="1" ht="37.5" customHeight="1" spans="1:5">
      <c r="A36" s="332">
        <v>231</v>
      </c>
      <c r="B36" s="181" t="s">
        <v>124</v>
      </c>
      <c r="C36" s="465">
        <v>11500</v>
      </c>
      <c r="D36" s="465">
        <v>7990</v>
      </c>
      <c r="E36" s="463">
        <f t="shared" si="1"/>
        <v>-0.305</v>
      </c>
    </row>
    <row r="37" s="434" customFormat="1" ht="37.5" customHeight="1" spans="1:5">
      <c r="A37" s="332">
        <v>23009</v>
      </c>
      <c r="B37" s="470" t="s">
        <v>125</v>
      </c>
      <c r="C37" s="465">
        <v>75823</v>
      </c>
      <c r="D37" s="465"/>
      <c r="E37" s="463">
        <f t="shared" si="1"/>
        <v>-1</v>
      </c>
    </row>
    <row r="38" ht="37.5" customHeight="1" spans="1:5">
      <c r="A38" s="446"/>
      <c r="B38" s="454" t="s">
        <v>126</v>
      </c>
      <c r="C38" s="465">
        <f>C30+C31+C36+C37</f>
        <v>441265</v>
      </c>
      <c r="D38" s="465">
        <f>D30+D31+D36+D37</f>
        <v>538368</v>
      </c>
      <c r="E38" s="463">
        <f t="shared" si="1"/>
        <v>0.22</v>
      </c>
    </row>
    <row r="39" spans="2:4">
      <c r="B39" s="471"/>
      <c r="D39" s="472"/>
    </row>
    <row r="41" spans="4:4">
      <c r="D41" s="472"/>
    </row>
    <row r="43" spans="4:4">
      <c r="D43" s="472"/>
    </row>
    <row r="44" spans="4:4">
      <c r="D44" s="472"/>
    </row>
    <row r="46" spans="4:4">
      <c r="D46" s="472"/>
    </row>
    <row r="47" spans="4:4">
      <c r="D47" s="472"/>
    </row>
    <row r="48" spans="4:4">
      <c r="D48" s="472"/>
    </row>
    <row r="49" spans="4:4">
      <c r="D49" s="472"/>
    </row>
    <row r="51" spans="4:4">
      <c r="D51" s="472"/>
    </row>
  </sheetData>
  <mergeCells count="1">
    <mergeCell ref="B1:E1"/>
  </mergeCells>
  <conditionalFormatting sqref="D34">
    <cfRule type="cellIs" dxfId="2" priority="1" stopIfTrue="1" operator="lessThan">
      <formula>0</formula>
    </cfRule>
    <cfRule type="cellIs" dxfId="0" priority="2" stopIfTrue="1" operator="greaterThan">
      <formula>5</formula>
    </cfRule>
  </conditionalFormatting>
  <conditionalFormatting sqref="E2 D32 D39:E44">
    <cfRule type="cellIs" dxfId="0" priority="27" stopIfTrue="1" operator="lessThanOrEqual">
      <formula>-1</formula>
    </cfRule>
  </conditionalFormatting>
  <conditionalFormatting sqref="C34 A34:B35">
    <cfRule type="expression" dxfId="1" priority="1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2"/>
  <sheetViews>
    <sheetView showGridLines="0" showZeros="0" view="pageBreakPreview" zoomScaleNormal="115" topLeftCell="A17" workbookViewId="0">
      <selection activeCell="C7" sqref="C7"/>
    </sheetView>
  </sheetViews>
  <sheetFormatPr defaultColWidth="9" defaultRowHeight="14.25" outlineLevelCol="3"/>
  <cols>
    <col min="1" max="1" width="52.5" style="116" customWidth="1"/>
    <col min="2" max="4" width="20.6333333333333" style="116" customWidth="1"/>
    <col min="5" max="16384" width="9" style="116"/>
  </cols>
  <sheetData>
    <row r="1" ht="45" customHeight="1" spans="1:4">
      <c r="A1" s="117" t="s">
        <v>3131</v>
      </c>
      <c r="B1" s="117"/>
      <c r="C1" s="117"/>
      <c r="D1" s="117"/>
    </row>
    <row r="2" s="130" customFormat="1" ht="20.1" customHeight="1" spans="1:4">
      <c r="A2" s="131"/>
      <c r="B2" s="132"/>
      <c r="C2" s="133"/>
      <c r="D2" s="134" t="s">
        <v>2</v>
      </c>
    </row>
    <row r="3" ht="45" customHeight="1" spans="1:4">
      <c r="A3" s="135" t="s">
        <v>3132</v>
      </c>
      <c r="B3" s="64" t="s">
        <v>5</v>
      </c>
      <c r="C3" s="64" t="s">
        <v>6</v>
      </c>
      <c r="D3" s="64" t="s">
        <v>7</v>
      </c>
    </row>
    <row r="4" ht="36" customHeight="1" spans="1:4">
      <c r="A4" s="136" t="s">
        <v>3133</v>
      </c>
      <c r="B4" s="137"/>
      <c r="C4" s="138"/>
      <c r="D4" s="68"/>
    </row>
    <row r="5" ht="36" customHeight="1" spans="1:4">
      <c r="A5" s="139" t="s">
        <v>3134</v>
      </c>
      <c r="B5" s="140"/>
      <c r="C5" s="140"/>
      <c r="D5" s="72"/>
    </row>
    <row r="6" ht="36" customHeight="1" spans="1:4">
      <c r="A6" s="139" t="s">
        <v>3135</v>
      </c>
      <c r="B6" s="140"/>
      <c r="C6" s="141"/>
      <c r="D6" s="72"/>
    </row>
    <row r="7" s="115" customFormat="1" ht="36" customHeight="1" spans="1:4">
      <c r="A7" s="139" t="s">
        <v>3136</v>
      </c>
      <c r="B7" s="140"/>
      <c r="C7" s="141"/>
      <c r="D7" s="72"/>
    </row>
    <row r="8" ht="36" customHeight="1" spans="1:4">
      <c r="A8" s="136" t="s">
        <v>3137</v>
      </c>
      <c r="B8" s="137"/>
      <c r="C8" s="137"/>
      <c r="D8" s="73"/>
    </row>
    <row r="9" ht="36" customHeight="1" spans="1:4">
      <c r="A9" s="139" t="s">
        <v>3134</v>
      </c>
      <c r="B9" s="140"/>
      <c r="C9" s="141"/>
      <c r="D9" s="72"/>
    </row>
    <row r="10" ht="36" customHeight="1" spans="1:4">
      <c r="A10" s="139" t="s">
        <v>3135</v>
      </c>
      <c r="B10" s="140"/>
      <c r="C10" s="141"/>
      <c r="D10" s="72"/>
    </row>
    <row r="11" ht="36" customHeight="1" spans="1:4">
      <c r="A11" s="139" t="s">
        <v>3136</v>
      </c>
      <c r="B11" s="140"/>
      <c r="C11" s="141"/>
      <c r="D11" s="72"/>
    </row>
    <row r="12" ht="36" customHeight="1" spans="1:4">
      <c r="A12" s="136" t="s">
        <v>3138</v>
      </c>
      <c r="B12" s="137"/>
      <c r="C12" s="138"/>
      <c r="D12" s="73"/>
    </row>
    <row r="13" ht="36" customHeight="1" spans="1:4">
      <c r="A13" s="139" t="s">
        <v>3134</v>
      </c>
      <c r="B13" s="140"/>
      <c r="C13" s="141"/>
      <c r="D13" s="72"/>
    </row>
    <row r="14" ht="36" customHeight="1" spans="1:4">
      <c r="A14" s="139" t="s">
        <v>3135</v>
      </c>
      <c r="B14" s="140"/>
      <c r="C14" s="141"/>
      <c r="D14" s="72"/>
    </row>
    <row r="15" ht="36" customHeight="1" spans="1:4">
      <c r="A15" s="139" t="s">
        <v>3136</v>
      </c>
      <c r="B15" s="140">
        <v>0</v>
      </c>
      <c r="C15" s="141"/>
      <c r="D15" s="72" t="str">
        <f>IF(B15&gt;0,C15/B15-1,IF(B15&lt;0,-(C15/B15-1),""))</f>
        <v/>
      </c>
    </row>
    <row r="16" ht="36" customHeight="1" spans="1:4">
      <c r="A16" s="136" t="s">
        <v>3139</v>
      </c>
      <c r="B16" s="137"/>
      <c r="C16" s="138"/>
      <c r="D16" s="73"/>
    </row>
    <row r="17" ht="36" customHeight="1" spans="1:4">
      <c r="A17" s="139" t="s">
        <v>3134</v>
      </c>
      <c r="B17" s="140"/>
      <c r="C17" s="103"/>
      <c r="D17" s="72"/>
    </row>
    <row r="18" ht="36" customHeight="1" spans="1:4">
      <c r="A18" s="139" t="s">
        <v>3135</v>
      </c>
      <c r="B18" s="140"/>
      <c r="C18" s="103"/>
      <c r="D18" s="72"/>
    </row>
    <row r="19" ht="36" customHeight="1" spans="1:4">
      <c r="A19" s="139" t="s">
        <v>3136</v>
      </c>
      <c r="B19" s="140"/>
      <c r="C19" s="103"/>
      <c r="D19" s="72"/>
    </row>
    <row r="20" ht="36" customHeight="1" spans="1:4">
      <c r="A20" s="136" t="s">
        <v>3140</v>
      </c>
      <c r="B20" s="137"/>
      <c r="C20" s="138"/>
      <c r="D20" s="73"/>
    </row>
    <row r="21" ht="36" customHeight="1" spans="1:4">
      <c r="A21" s="139" t="s">
        <v>3134</v>
      </c>
      <c r="B21" s="140"/>
      <c r="C21" s="138"/>
      <c r="D21" s="72"/>
    </row>
    <row r="22" ht="36" customHeight="1" spans="1:4">
      <c r="A22" s="139" t="s">
        <v>3135</v>
      </c>
      <c r="B22" s="140"/>
      <c r="C22" s="140"/>
      <c r="D22" s="72"/>
    </row>
    <row r="23" ht="36" customHeight="1" spans="1:4">
      <c r="A23" s="139" t="s">
        <v>3136</v>
      </c>
      <c r="B23" s="140"/>
      <c r="C23" s="141"/>
      <c r="D23" s="86"/>
    </row>
    <row r="24" ht="36" customHeight="1" spans="1:4">
      <c r="A24" s="136" t="s">
        <v>3141</v>
      </c>
      <c r="B24" s="142"/>
      <c r="C24" s="138"/>
      <c r="D24" s="73"/>
    </row>
    <row r="25" ht="36" customHeight="1" spans="1:4">
      <c r="A25" s="139" t="s">
        <v>3134</v>
      </c>
      <c r="B25" s="140"/>
      <c r="C25" s="143"/>
      <c r="D25" s="72"/>
    </row>
    <row r="26" ht="36" customHeight="1" spans="1:4">
      <c r="A26" s="139" t="s">
        <v>3135</v>
      </c>
      <c r="B26" s="140"/>
      <c r="C26" s="140"/>
      <c r="D26" s="72"/>
    </row>
    <row r="27" ht="36" customHeight="1" spans="1:4">
      <c r="A27" s="139" t="s">
        <v>3136</v>
      </c>
      <c r="B27" s="140"/>
      <c r="C27" s="140"/>
      <c r="D27" s="72"/>
    </row>
    <row r="28" ht="36" customHeight="1" spans="1:4">
      <c r="A28" s="136" t="s">
        <v>3142</v>
      </c>
      <c r="B28" s="137"/>
      <c r="C28" s="138"/>
      <c r="D28" s="73"/>
    </row>
    <row r="29" ht="36" customHeight="1" spans="1:4">
      <c r="A29" s="139" t="s">
        <v>3134</v>
      </c>
      <c r="B29" s="140"/>
      <c r="C29" s="143"/>
      <c r="D29" s="72"/>
    </row>
    <row r="30" ht="36" customHeight="1" spans="1:4">
      <c r="A30" s="139" t="s">
        <v>3135</v>
      </c>
      <c r="B30" s="140"/>
      <c r="C30" s="143"/>
      <c r="D30" s="72"/>
    </row>
    <row r="31" ht="36" customHeight="1" spans="1:4">
      <c r="A31" s="139" t="s">
        <v>3136</v>
      </c>
      <c r="B31" s="140"/>
      <c r="C31" s="143"/>
      <c r="D31" s="72"/>
    </row>
    <row r="32" ht="36" customHeight="1" spans="1:4">
      <c r="A32" s="84" t="s">
        <v>3143</v>
      </c>
      <c r="B32" s="142"/>
      <c r="C32" s="142"/>
      <c r="D32" s="86"/>
    </row>
    <row r="33" ht="36" customHeight="1" spans="1:4">
      <c r="A33" s="139" t="s">
        <v>3144</v>
      </c>
      <c r="B33" s="140"/>
      <c r="C33" s="140"/>
      <c r="D33" s="86"/>
    </row>
    <row r="34" ht="36" customHeight="1" spans="1:4">
      <c r="A34" s="139" t="s">
        <v>3145</v>
      </c>
      <c r="B34" s="140"/>
      <c r="C34" s="140"/>
      <c r="D34" s="86"/>
    </row>
    <row r="35" ht="36" customHeight="1" spans="1:4">
      <c r="A35" s="139" t="s">
        <v>3146</v>
      </c>
      <c r="B35" s="140"/>
      <c r="C35" s="140"/>
      <c r="D35" s="86"/>
    </row>
    <row r="36" ht="36" customHeight="1" spans="1:4">
      <c r="A36" s="88" t="s">
        <v>3147</v>
      </c>
      <c r="B36" s="137"/>
      <c r="C36" s="137"/>
      <c r="D36" s="73"/>
    </row>
    <row r="37" ht="36" customHeight="1" spans="1:4">
      <c r="A37" s="144" t="s">
        <v>3148</v>
      </c>
      <c r="B37" s="137"/>
      <c r="C37" s="138"/>
      <c r="D37" s="73"/>
    </row>
    <row r="38" ht="36" customHeight="1" spans="1:4">
      <c r="A38" s="84" t="s">
        <v>3149</v>
      </c>
      <c r="B38" s="137"/>
      <c r="C38" s="137"/>
      <c r="D38" s="73"/>
    </row>
    <row r="39" ht="13.5" spans="1:4">
      <c r="A39" s="145" t="s">
        <v>3150</v>
      </c>
      <c r="B39" s="145"/>
      <c r="C39" s="145"/>
      <c r="D39" s="145"/>
    </row>
    <row r="40" ht="13.5" spans="1:4">
      <c r="A40" s="146"/>
      <c r="B40" s="146"/>
      <c r="C40" s="146"/>
      <c r="D40" s="146"/>
    </row>
    <row r="41" spans="2:3">
      <c r="B41" s="129"/>
      <c r="C41" s="129"/>
    </row>
    <row r="42" spans="2:3">
      <c r="B42" s="129"/>
      <c r="C42" s="129"/>
    </row>
  </sheetData>
  <mergeCells count="2">
    <mergeCell ref="A1:D1"/>
    <mergeCell ref="A39:D40"/>
  </mergeCells>
  <conditionalFormatting sqref="D36">
    <cfRule type="cellIs" dxfId="3" priority="1" stopIfTrue="1" operator="lessThanOrEqual">
      <formula>-1</formula>
    </cfRule>
  </conditionalFormatting>
  <conditionalFormatting sqref="D5:D22 D37:D38 C25 C29:C31 D24:D31 C23 C6:C7 C9:C11 C13:C15 C17: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6"/>
  <sheetViews>
    <sheetView showGridLines="0" showZeros="0" view="pageBreakPreview" zoomScaleNormal="100" workbookViewId="0">
      <pane ySplit="3" topLeftCell="A16" activePane="bottomLeft" state="frozen"/>
      <selection/>
      <selection pane="bottomLeft" activeCell="C3" sqref="C3"/>
    </sheetView>
  </sheetViews>
  <sheetFormatPr defaultColWidth="9" defaultRowHeight="14.25" outlineLevelCol="3"/>
  <cols>
    <col min="1" max="1" width="45.6333333333333" style="116" customWidth="1"/>
    <col min="2" max="4" width="20.6333333333333" style="116" customWidth="1"/>
    <col min="5" max="16384" width="9" style="116"/>
  </cols>
  <sheetData>
    <row r="1" ht="45" customHeight="1" spans="1:4">
      <c r="A1" s="117" t="s">
        <v>3151</v>
      </c>
      <c r="B1" s="117"/>
      <c r="C1" s="117"/>
      <c r="D1" s="117"/>
    </row>
    <row r="2" ht="20.1" customHeight="1" spans="1:4">
      <c r="A2" s="118"/>
      <c r="B2" s="119"/>
      <c r="C2" s="120"/>
      <c r="D2" s="121" t="s">
        <v>3152</v>
      </c>
    </row>
    <row r="3" ht="45" customHeight="1" spans="1:4">
      <c r="A3" s="63" t="s">
        <v>2436</v>
      </c>
      <c r="B3" s="64" t="s">
        <v>5</v>
      </c>
      <c r="C3" s="64" t="s">
        <v>6</v>
      </c>
      <c r="D3" s="64" t="s">
        <v>7</v>
      </c>
    </row>
    <row r="4" ht="36" customHeight="1" spans="1:4">
      <c r="A4" s="65" t="s">
        <v>3153</v>
      </c>
      <c r="B4" s="87"/>
      <c r="C4" s="87"/>
      <c r="D4" s="68"/>
    </row>
    <row r="5" ht="36" customHeight="1" spans="1:4">
      <c r="A5" s="69" t="s">
        <v>3154</v>
      </c>
      <c r="B5" s="107"/>
      <c r="C5" s="107"/>
      <c r="D5" s="122"/>
    </row>
    <row r="6" ht="36" customHeight="1" spans="1:4">
      <c r="A6" s="123" t="s">
        <v>3155</v>
      </c>
      <c r="B6" s="87"/>
      <c r="C6" s="87"/>
      <c r="D6" s="124"/>
    </row>
    <row r="7" ht="36" customHeight="1" spans="1:4">
      <c r="A7" s="69" t="s">
        <v>3154</v>
      </c>
      <c r="B7" s="107"/>
      <c r="C7" s="125"/>
      <c r="D7" s="122"/>
    </row>
    <row r="8" s="115" customFormat="1" ht="36" customHeight="1" spans="1:4">
      <c r="A8" s="65" t="s">
        <v>3156</v>
      </c>
      <c r="B8" s="87"/>
      <c r="C8" s="87"/>
      <c r="D8" s="124"/>
    </row>
    <row r="9" s="115" customFormat="1" ht="36" customHeight="1" spans="1:4">
      <c r="A9" s="69" t="s">
        <v>3154</v>
      </c>
      <c r="B9" s="107"/>
      <c r="C9" s="125"/>
      <c r="D9" s="122"/>
    </row>
    <row r="10" s="115" customFormat="1" ht="36" customHeight="1" spans="1:4">
      <c r="A10" s="65" t="s">
        <v>3157</v>
      </c>
      <c r="B10" s="87"/>
      <c r="C10" s="87"/>
      <c r="D10" s="124"/>
    </row>
    <row r="11" s="115" customFormat="1" ht="36" customHeight="1" spans="1:4">
      <c r="A11" s="69" t="s">
        <v>3154</v>
      </c>
      <c r="B11" s="107"/>
      <c r="C11" s="74"/>
      <c r="D11" s="122"/>
    </row>
    <row r="12" s="115" customFormat="1" ht="36" customHeight="1" spans="1:4">
      <c r="A12" s="65" t="s">
        <v>3158</v>
      </c>
      <c r="B12" s="87"/>
      <c r="C12" s="87"/>
      <c r="D12" s="124"/>
    </row>
    <row r="13" s="115" customFormat="1" ht="36" customHeight="1" spans="1:4">
      <c r="A13" s="69" t="s">
        <v>3154</v>
      </c>
      <c r="B13" s="107"/>
      <c r="C13" s="74"/>
      <c r="D13" s="122"/>
    </row>
    <row r="14" s="115" customFormat="1" ht="36" customHeight="1" spans="1:4">
      <c r="A14" s="65" t="s">
        <v>3159</v>
      </c>
      <c r="B14" s="87"/>
      <c r="C14" s="87"/>
      <c r="D14" s="124"/>
    </row>
    <row r="15" ht="36" customHeight="1" spans="1:4">
      <c r="A15" s="69" t="s">
        <v>3154</v>
      </c>
      <c r="B15" s="107"/>
      <c r="C15" s="125"/>
      <c r="D15" s="122"/>
    </row>
    <row r="16" ht="36" customHeight="1" spans="1:4">
      <c r="A16" s="65" t="s">
        <v>3160</v>
      </c>
      <c r="B16" s="87"/>
      <c r="C16" s="87"/>
      <c r="D16" s="124"/>
    </row>
    <row r="17" ht="36" customHeight="1" spans="1:4">
      <c r="A17" s="69" t="s">
        <v>3154</v>
      </c>
      <c r="B17" s="107"/>
      <c r="C17" s="83"/>
      <c r="D17" s="122"/>
    </row>
    <row r="18" ht="36" customHeight="1" spans="1:4">
      <c r="A18" s="84" t="s">
        <v>3161</v>
      </c>
      <c r="B18" s="87"/>
      <c r="C18" s="87"/>
      <c r="D18" s="124"/>
    </row>
    <row r="19" ht="36" customHeight="1" spans="1:4">
      <c r="A19" s="69" t="s">
        <v>3162</v>
      </c>
      <c r="B19" s="107"/>
      <c r="C19" s="107"/>
      <c r="D19" s="122"/>
    </row>
    <row r="20" ht="36" customHeight="1" spans="1:4">
      <c r="A20" s="126" t="s">
        <v>3163</v>
      </c>
      <c r="B20" s="87"/>
      <c r="C20" s="87"/>
      <c r="D20" s="124"/>
    </row>
    <row r="21" ht="36" customHeight="1" spans="1:4">
      <c r="A21" s="88" t="s">
        <v>3164</v>
      </c>
      <c r="B21" s="87"/>
      <c r="C21" s="87"/>
      <c r="D21" s="124"/>
    </row>
    <row r="22" ht="36" customHeight="1" spans="1:4">
      <c r="A22" s="84" t="s">
        <v>3165</v>
      </c>
      <c r="B22" s="87"/>
      <c r="C22" s="87"/>
      <c r="D22" s="124"/>
    </row>
    <row r="23" ht="13.5" spans="1:4">
      <c r="A23" s="127" t="s">
        <v>3150</v>
      </c>
      <c r="B23" s="127"/>
      <c r="C23" s="127"/>
      <c r="D23" s="127"/>
    </row>
    <row r="24" ht="13.5" spans="1:4">
      <c r="A24" s="128"/>
      <c r="B24" s="128"/>
      <c r="C24" s="128"/>
      <c r="D24" s="128"/>
    </row>
    <row r="25" spans="2:3">
      <c r="B25" s="129"/>
      <c r="C25" s="129"/>
    </row>
    <row r="26" spans="2:3">
      <c r="B26" s="129"/>
      <c r="C26" s="129"/>
    </row>
  </sheetData>
  <mergeCells count="2">
    <mergeCell ref="A1:D1"/>
    <mergeCell ref="A23:D24"/>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2"/>
  <sheetViews>
    <sheetView showGridLines="0" showZeros="0" view="pageBreakPreview" zoomScaleNormal="100" workbookViewId="0">
      <pane ySplit="3" topLeftCell="A27" activePane="bottomLeft" state="frozen"/>
      <selection/>
      <selection pane="bottomLeft" activeCell="C3" sqref="C3"/>
    </sheetView>
  </sheetViews>
  <sheetFormatPr defaultColWidth="9" defaultRowHeight="14.25" outlineLevelCol="3"/>
  <cols>
    <col min="1" max="1" width="46.1333333333333" style="93" customWidth="1"/>
    <col min="2" max="4" width="20.6333333333333" style="93" customWidth="1"/>
    <col min="5" max="16384" width="9" style="93"/>
  </cols>
  <sheetData>
    <row r="1" ht="45" customHeight="1" spans="1:4">
      <c r="A1" s="94" t="s">
        <v>3166</v>
      </c>
      <c r="B1" s="94"/>
      <c r="C1" s="94"/>
      <c r="D1" s="94"/>
    </row>
    <row r="2" ht="20.1" customHeight="1" spans="1:4">
      <c r="A2" s="95"/>
      <c r="B2" s="96"/>
      <c r="C2" s="97"/>
      <c r="D2" s="98" t="s">
        <v>2</v>
      </c>
    </row>
    <row r="3" ht="45" customHeight="1" spans="1:4">
      <c r="A3" s="99" t="s">
        <v>3132</v>
      </c>
      <c r="B3" s="64" t="s">
        <v>5</v>
      </c>
      <c r="C3" s="64" t="s">
        <v>6</v>
      </c>
      <c r="D3" s="64" t="s">
        <v>7</v>
      </c>
    </row>
    <row r="4" ht="36" customHeight="1" spans="1:4">
      <c r="A4" s="100" t="s">
        <v>3133</v>
      </c>
      <c r="B4" s="101"/>
      <c r="C4" s="67"/>
      <c r="D4" s="68"/>
    </row>
    <row r="5" ht="36" customHeight="1" spans="1:4">
      <c r="A5" s="102" t="s">
        <v>3134</v>
      </c>
      <c r="B5" s="103"/>
      <c r="C5" s="103"/>
      <c r="D5" s="104"/>
    </row>
    <row r="6" ht="36" customHeight="1" spans="1:4">
      <c r="A6" s="102" t="s">
        <v>3135</v>
      </c>
      <c r="B6" s="103"/>
      <c r="C6" s="103"/>
      <c r="D6" s="104"/>
    </row>
    <row r="7" s="92" customFormat="1" ht="36" customHeight="1" spans="1:4">
      <c r="A7" s="102" t="s">
        <v>3136</v>
      </c>
      <c r="B7" s="103"/>
      <c r="C7" s="103"/>
      <c r="D7" s="104"/>
    </row>
    <row r="8" s="92" customFormat="1" ht="36" customHeight="1" spans="1:4">
      <c r="A8" s="105" t="s">
        <v>3137</v>
      </c>
      <c r="B8" s="101"/>
      <c r="C8" s="101"/>
      <c r="D8" s="106"/>
    </row>
    <row r="9" s="92" customFormat="1" ht="36" customHeight="1" spans="1:4">
      <c r="A9" s="102" t="s">
        <v>3134</v>
      </c>
      <c r="B9" s="103"/>
      <c r="C9" s="103"/>
      <c r="D9" s="104"/>
    </row>
    <row r="10" s="92" customFormat="1" ht="36" customHeight="1" spans="1:4">
      <c r="A10" s="102" t="s">
        <v>3135</v>
      </c>
      <c r="B10" s="103"/>
      <c r="C10" s="103"/>
      <c r="D10" s="104"/>
    </row>
    <row r="11" s="92" customFormat="1" ht="36" customHeight="1" spans="1:4">
      <c r="A11" s="102" t="s">
        <v>3136</v>
      </c>
      <c r="B11" s="103"/>
      <c r="C11" s="103"/>
      <c r="D11" s="104"/>
    </row>
    <row r="12" s="92" customFormat="1" ht="36" customHeight="1" spans="1:4">
      <c r="A12" s="100" t="s">
        <v>3138</v>
      </c>
      <c r="B12" s="101"/>
      <c r="C12" s="101"/>
      <c r="D12" s="106"/>
    </row>
    <row r="13" ht="36" customHeight="1" spans="1:4">
      <c r="A13" s="102" t="s">
        <v>3134</v>
      </c>
      <c r="B13" s="103"/>
      <c r="C13" s="107"/>
      <c r="D13" s="108" t="str">
        <f>IF(B13&gt;0,C13/B13-1,IF(B13&lt;0,-(C13/B13-1),""))</f>
        <v/>
      </c>
    </row>
    <row r="14" ht="36" customHeight="1" spans="1:4">
      <c r="A14" s="102" t="s">
        <v>3135</v>
      </c>
      <c r="B14" s="103"/>
      <c r="C14" s="103"/>
      <c r="D14" s="104"/>
    </row>
    <row r="15" ht="36" customHeight="1" spans="1:4">
      <c r="A15" s="102" t="s">
        <v>3136</v>
      </c>
      <c r="B15" s="103"/>
      <c r="C15" s="107"/>
      <c r="D15" s="108" t="str">
        <f>IF(B15&gt;0,C15/B15-1,IF(B15&lt;0,-(C15/B15-1),""))</f>
        <v/>
      </c>
    </row>
    <row r="16" ht="36" customHeight="1" spans="1:4">
      <c r="A16" s="100" t="s">
        <v>3139</v>
      </c>
      <c r="B16" s="101"/>
      <c r="C16" s="101"/>
      <c r="D16" s="106"/>
    </row>
    <row r="17" ht="36" customHeight="1" spans="1:4">
      <c r="A17" s="102" t="s">
        <v>3134</v>
      </c>
      <c r="B17" s="103"/>
      <c r="C17" s="103"/>
      <c r="D17" s="104"/>
    </row>
    <row r="18" ht="36" customHeight="1" spans="1:4">
      <c r="A18" s="102" t="s">
        <v>3135</v>
      </c>
      <c r="B18" s="103"/>
      <c r="C18" s="103"/>
      <c r="D18" s="104"/>
    </row>
    <row r="19" ht="36" customHeight="1" spans="1:4">
      <c r="A19" s="102" t="s">
        <v>3136</v>
      </c>
      <c r="B19" s="103"/>
      <c r="C19" s="109"/>
      <c r="D19" s="104"/>
    </row>
    <row r="20" ht="36" customHeight="1" spans="1:4">
      <c r="A20" s="100" t="s">
        <v>3140</v>
      </c>
      <c r="B20" s="101"/>
      <c r="C20" s="101"/>
      <c r="D20" s="106"/>
    </row>
    <row r="21" ht="36" customHeight="1" spans="1:4">
      <c r="A21" s="102" t="s">
        <v>3134</v>
      </c>
      <c r="B21" s="103"/>
      <c r="C21" s="74"/>
      <c r="D21" s="104"/>
    </row>
    <row r="22" ht="36" customHeight="1" spans="1:4">
      <c r="A22" s="102" t="s">
        <v>3135</v>
      </c>
      <c r="B22" s="103"/>
      <c r="C22" s="103"/>
      <c r="D22" s="104"/>
    </row>
    <row r="23" ht="36" customHeight="1" spans="1:4">
      <c r="A23" s="102" t="s">
        <v>3136</v>
      </c>
      <c r="B23" s="103">
        <v>0</v>
      </c>
      <c r="C23" s="74"/>
      <c r="D23" s="104" t="str">
        <f>IF(B23&gt;0,C23/B23-1,IF(B23&lt;0,-(C23/B23-1),""))</f>
        <v/>
      </c>
    </row>
    <row r="24" ht="36" customHeight="1" spans="1:4">
      <c r="A24" s="100" t="s">
        <v>3141</v>
      </c>
      <c r="B24" s="101"/>
      <c r="C24" s="67"/>
      <c r="D24" s="106" t="str">
        <f>IF(B24&gt;0,C24/B24-1,IF(B24&lt;0,-(C24/B24-1),""))</f>
        <v/>
      </c>
    </row>
    <row r="25" ht="36" customHeight="1" spans="1:4">
      <c r="A25" s="102" t="s">
        <v>3134</v>
      </c>
      <c r="B25" s="103"/>
      <c r="C25" s="67"/>
      <c r="D25" s="106" t="str">
        <f>IF(B25&gt;0,C25/B25-1,IF(B25&lt;0,-(C25/B25-1),""))</f>
        <v/>
      </c>
    </row>
    <row r="26" ht="36" customHeight="1" spans="1:4">
      <c r="A26" s="102" t="s">
        <v>3135</v>
      </c>
      <c r="B26" s="103"/>
      <c r="C26" s="67"/>
      <c r="D26" s="106" t="str">
        <f>IF(B26&gt;0,C26/B26-1,IF(B26&lt;0,-(C26/B26-1),""))</f>
        <v/>
      </c>
    </row>
    <row r="27" ht="36" customHeight="1" spans="1:4">
      <c r="A27" s="102" t="s">
        <v>3136</v>
      </c>
      <c r="B27" s="103"/>
      <c r="C27" s="67"/>
      <c r="D27" s="106" t="str">
        <f>IF(B27&gt;0,C27/B27-1,IF(B27&lt;0,-(C27/B27-1),""))</f>
        <v/>
      </c>
    </row>
    <row r="28" ht="36" customHeight="1" spans="1:4">
      <c r="A28" s="100" t="s">
        <v>3142</v>
      </c>
      <c r="B28" s="101"/>
      <c r="C28" s="67"/>
      <c r="D28" s="106"/>
    </row>
    <row r="29" ht="36" customHeight="1" spans="1:4">
      <c r="A29" s="102" t="s">
        <v>3134</v>
      </c>
      <c r="B29" s="103"/>
      <c r="C29" s="103"/>
      <c r="D29" s="110"/>
    </row>
    <row r="30" ht="36" customHeight="1" spans="1:4">
      <c r="A30" s="102" t="s">
        <v>3135</v>
      </c>
      <c r="B30" s="103"/>
      <c r="C30" s="103"/>
      <c r="D30" s="110"/>
    </row>
    <row r="31" ht="36" customHeight="1" spans="1:4">
      <c r="A31" s="102" t="s">
        <v>3136</v>
      </c>
      <c r="B31" s="103"/>
      <c r="C31" s="103"/>
      <c r="D31" s="110"/>
    </row>
    <row r="32" ht="36" customHeight="1" spans="1:4">
      <c r="A32" s="84" t="s">
        <v>3143</v>
      </c>
      <c r="B32" s="101"/>
      <c r="C32" s="101"/>
      <c r="D32" s="106"/>
    </row>
    <row r="33" ht="36" customHeight="1" spans="1:4">
      <c r="A33" s="102" t="s">
        <v>3144</v>
      </c>
      <c r="B33" s="103"/>
      <c r="C33" s="103"/>
      <c r="D33" s="110"/>
    </row>
    <row r="34" ht="36" customHeight="1" spans="1:4">
      <c r="A34" s="102" t="s">
        <v>3145</v>
      </c>
      <c r="B34" s="103"/>
      <c r="C34" s="103"/>
      <c r="D34" s="110"/>
    </row>
    <row r="35" ht="36" customHeight="1" spans="1:4">
      <c r="A35" s="102" t="s">
        <v>3146</v>
      </c>
      <c r="B35" s="103"/>
      <c r="C35" s="103"/>
      <c r="D35" s="110"/>
    </row>
    <row r="36" ht="36" customHeight="1" spans="1:4">
      <c r="A36" s="88" t="s">
        <v>3147</v>
      </c>
      <c r="B36" s="101"/>
      <c r="C36" s="101"/>
      <c r="D36" s="106"/>
    </row>
    <row r="37" ht="36" customHeight="1" spans="1:4">
      <c r="A37" s="88" t="s">
        <v>3148</v>
      </c>
      <c r="B37" s="101"/>
      <c r="C37" s="67"/>
      <c r="D37" s="106"/>
    </row>
    <row r="38" ht="36" customHeight="1" spans="1:4">
      <c r="A38" s="84" t="s">
        <v>3149</v>
      </c>
      <c r="B38" s="101"/>
      <c r="C38" s="101"/>
      <c r="D38" s="111"/>
    </row>
    <row r="39" ht="13.5" spans="1:4">
      <c r="A39" s="112" t="s">
        <v>3150</v>
      </c>
      <c r="B39" s="112"/>
      <c r="C39" s="112"/>
      <c r="D39" s="112"/>
    </row>
    <row r="40" ht="13.5" spans="1:4">
      <c r="A40" s="113"/>
      <c r="B40" s="113"/>
      <c r="C40" s="113"/>
      <c r="D40" s="113"/>
    </row>
    <row r="41" spans="2:3">
      <c r="B41" s="114"/>
      <c r="C41" s="114"/>
    </row>
    <row r="42" spans="2:3">
      <c r="B42" s="114"/>
      <c r="C42" s="114"/>
    </row>
  </sheetData>
  <mergeCells count="2">
    <mergeCell ref="A1:D1"/>
    <mergeCell ref="A39:D40"/>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6"/>
  <sheetViews>
    <sheetView showGridLines="0" showZeros="0" view="pageBreakPreview" zoomScaleNormal="100" topLeftCell="A16" workbookViewId="0">
      <selection activeCell="I14" sqref="I14"/>
    </sheetView>
  </sheetViews>
  <sheetFormatPr defaultColWidth="9" defaultRowHeight="14.25" outlineLevelCol="3"/>
  <cols>
    <col min="1" max="1" width="50.7583333333333" style="55" customWidth="1"/>
    <col min="2" max="3" width="20.6333333333333" style="56" customWidth="1"/>
    <col min="4" max="4" width="20.6333333333333" style="55" customWidth="1"/>
    <col min="5" max="243" width="9" style="55"/>
    <col min="244" max="244" width="41.6333333333333" style="55" customWidth="1"/>
    <col min="245" max="246" width="14.5" style="55" customWidth="1"/>
    <col min="247" max="247" width="13.8833333333333" style="55" customWidth="1"/>
    <col min="248" max="250" width="9" style="55"/>
    <col min="251" max="252" width="10.5" style="55" customWidth="1"/>
    <col min="253" max="499" width="9" style="55"/>
    <col min="500" max="500" width="41.6333333333333" style="55" customWidth="1"/>
    <col min="501" max="502" width="14.5" style="55" customWidth="1"/>
    <col min="503" max="503" width="13.8833333333333" style="55" customWidth="1"/>
    <col min="504" max="506" width="9" style="55"/>
    <col min="507" max="508" width="10.5" style="55" customWidth="1"/>
    <col min="509" max="755" width="9" style="55"/>
    <col min="756" max="756" width="41.6333333333333" style="55" customWidth="1"/>
    <col min="757" max="758" width="14.5" style="55" customWidth="1"/>
    <col min="759" max="759" width="13.8833333333333" style="55" customWidth="1"/>
    <col min="760" max="762" width="9" style="55"/>
    <col min="763" max="764" width="10.5" style="55" customWidth="1"/>
    <col min="765" max="1011" width="9" style="55"/>
    <col min="1012" max="1012" width="41.6333333333333" style="55" customWidth="1"/>
    <col min="1013" max="1014" width="14.5" style="55" customWidth="1"/>
    <col min="1015" max="1015" width="13.8833333333333" style="55" customWidth="1"/>
    <col min="1016" max="1018" width="9" style="55"/>
    <col min="1019" max="1020" width="10.5" style="55" customWidth="1"/>
    <col min="1021" max="1267" width="9" style="55"/>
    <col min="1268" max="1268" width="41.6333333333333" style="55" customWidth="1"/>
    <col min="1269" max="1270" width="14.5" style="55" customWidth="1"/>
    <col min="1271" max="1271" width="13.8833333333333" style="55" customWidth="1"/>
    <col min="1272" max="1274" width="9" style="55"/>
    <col min="1275" max="1276" width="10.5" style="55" customWidth="1"/>
    <col min="1277" max="1523" width="9" style="55"/>
    <col min="1524" max="1524" width="41.6333333333333" style="55" customWidth="1"/>
    <col min="1525" max="1526" width="14.5" style="55" customWidth="1"/>
    <col min="1527" max="1527" width="13.8833333333333" style="55" customWidth="1"/>
    <col min="1528" max="1530" width="9" style="55"/>
    <col min="1531" max="1532" width="10.5" style="55" customWidth="1"/>
    <col min="1533" max="1779" width="9" style="55"/>
    <col min="1780" max="1780" width="41.6333333333333" style="55" customWidth="1"/>
    <col min="1781" max="1782" width="14.5" style="55" customWidth="1"/>
    <col min="1783" max="1783" width="13.8833333333333" style="55" customWidth="1"/>
    <col min="1784" max="1786" width="9" style="55"/>
    <col min="1787" max="1788" width="10.5" style="55" customWidth="1"/>
    <col min="1789" max="2035" width="9" style="55"/>
    <col min="2036" max="2036" width="41.6333333333333" style="55" customWidth="1"/>
    <col min="2037" max="2038" width="14.5" style="55" customWidth="1"/>
    <col min="2039" max="2039" width="13.8833333333333" style="55" customWidth="1"/>
    <col min="2040" max="2042" width="9" style="55"/>
    <col min="2043" max="2044" width="10.5" style="55" customWidth="1"/>
    <col min="2045" max="2291" width="9" style="55"/>
    <col min="2292" max="2292" width="41.6333333333333" style="55" customWidth="1"/>
    <col min="2293" max="2294" width="14.5" style="55" customWidth="1"/>
    <col min="2295" max="2295" width="13.8833333333333" style="55" customWidth="1"/>
    <col min="2296" max="2298" width="9" style="55"/>
    <col min="2299" max="2300" width="10.5" style="55" customWidth="1"/>
    <col min="2301" max="2547" width="9" style="55"/>
    <col min="2548" max="2548" width="41.6333333333333" style="55" customWidth="1"/>
    <col min="2549" max="2550" width="14.5" style="55" customWidth="1"/>
    <col min="2551" max="2551" width="13.8833333333333" style="55" customWidth="1"/>
    <col min="2552" max="2554" width="9" style="55"/>
    <col min="2555" max="2556" width="10.5" style="55" customWidth="1"/>
    <col min="2557" max="2803" width="9" style="55"/>
    <col min="2804" max="2804" width="41.6333333333333" style="55" customWidth="1"/>
    <col min="2805" max="2806" width="14.5" style="55" customWidth="1"/>
    <col min="2807" max="2807" width="13.8833333333333" style="55" customWidth="1"/>
    <col min="2808" max="2810" width="9" style="55"/>
    <col min="2811" max="2812" width="10.5" style="55" customWidth="1"/>
    <col min="2813" max="3059" width="9" style="55"/>
    <col min="3060" max="3060" width="41.6333333333333" style="55" customWidth="1"/>
    <col min="3061" max="3062" width="14.5" style="55" customWidth="1"/>
    <col min="3063" max="3063" width="13.8833333333333" style="55" customWidth="1"/>
    <col min="3064" max="3066" width="9" style="55"/>
    <col min="3067" max="3068" width="10.5" style="55" customWidth="1"/>
    <col min="3069" max="3315" width="9" style="55"/>
    <col min="3316" max="3316" width="41.6333333333333" style="55" customWidth="1"/>
    <col min="3317" max="3318" width="14.5" style="55" customWidth="1"/>
    <col min="3319" max="3319" width="13.8833333333333" style="55" customWidth="1"/>
    <col min="3320" max="3322" width="9" style="55"/>
    <col min="3323" max="3324" width="10.5" style="55" customWidth="1"/>
    <col min="3325" max="3571" width="9" style="55"/>
    <col min="3572" max="3572" width="41.6333333333333" style="55" customWidth="1"/>
    <col min="3573" max="3574" width="14.5" style="55" customWidth="1"/>
    <col min="3575" max="3575" width="13.8833333333333" style="55" customWidth="1"/>
    <col min="3576" max="3578" width="9" style="55"/>
    <col min="3579" max="3580" width="10.5" style="55" customWidth="1"/>
    <col min="3581" max="3827" width="9" style="55"/>
    <col min="3828" max="3828" width="41.6333333333333" style="55" customWidth="1"/>
    <col min="3829" max="3830" width="14.5" style="55" customWidth="1"/>
    <col min="3831" max="3831" width="13.8833333333333" style="55" customWidth="1"/>
    <col min="3832" max="3834" width="9" style="55"/>
    <col min="3835" max="3836" width="10.5" style="55" customWidth="1"/>
    <col min="3837" max="4083" width="9" style="55"/>
    <col min="4084" max="4084" width="41.6333333333333" style="55" customWidth="1"/>
    <col min="4085" max="4086" width="14.5" style="55" customWidth="1"/>
    <col min="4087" max="4087" width="13.8833333333333" style="55" customWidth="1"/>
    <col min="4088" max="4090" width="9" style="55"/>
    <col min="4091" max="4092" width="10.5" style="55" customWidth="1"/>
    <col min="4093" max="4339" width="9" style="55"/>
    <col min="4340" max="4340" width="41.6333333333333" style="55" customWidth="1"/>
    <col min="4341" max="4342" width="14.5" style="55" customWidth="1"/>
    <col min="4343" max="4343" width="13.8833333333333" style="55" customWidth="1"/>
    <col min="4344" max="4346" width="9" style="55"/>
    <col min="4347" max="4348" width="10.5" style="55" customWidth="1"/>
    <col min="4349" max="4595" width="9" style="55"/>
    <col min="4596" max="4596" width="41.6333333333333" style="55" customWidth="1"/>
    <col min="4597" max="4598" width="14.5" style="55" customWidth="1"/>
    <col min="4599" max="4599" width="13.8833333333333" style="55" customWidth="1"/>
    <col min="4600" max="4602" width="9" style="55"/>
    <col min="4603" max="4604" width="10.5" style="55" customWidth="1"/>
    <col min="4605" max="4851" width="9" style="55"/>
    <col min="4852" max="4852" width="41.6333333333333" style="55" customWidth="1"/>
    <col min="4853" max="4854" width="14.5" style="55" customWidth="1"/>
    <col min="4855" max="4855" width="13.8833333333333" style="55" customWidth="1"/>
    <col min="4856" max="4858" width="9" style="55"/>
    <col min="4859" max="4860" width="10.5" style="55" customWidth="1"/>
    <col min="4861" max="5107" width="9" style="55"/>
    <col min="5108" max="5108" width="41.6333333333333" style="55" customWidth="1"/>
    <col min="5109" max="5110" width="14.5" style="55" customWidth="1"/>
    <col min="5111" max="5111" width="13.8833333333333" style="55" customWidth="1"/>
    <col min="5112" max="5114" width="9" style="55"/>
    <col min="5115" max="5116" width="10.5" style="55" customWidth="1"/>
    <col min="5117" max="5363" width="9" style="55"/>
    <col min="5364" max="5364" width="41.6333333333333" style="55" customWidth="1"/>
    <col min="5365" max="5366" width="14.5" style="55" customWidth="1"/>
    <col min="5367" max="5367" width="13.8833333333333" style="55" customWidth="1"/>
    <col min="5368" max="5370" width="9" style="55"/>
    <col min="5371" max="5372" width="10.5" style="55" customWidth="1"/>
    <col min="5373" max="5619" width="9" style="55"/>
    <col min="5620" max="5620" width="41.6333333333333" style="55" customWidth="1"/>
    <col min="5621" max="5622" width="14.5" style="55" customWidth="1"/>
    <col min="5623" max="5623" width="13.8833333333333" style="55" customWidth="1"/>
    <col min="5624" max="5626" width="9" style="55"/>
    <col min="5627" max="5628" width="10.5" style="55" customWidth="1"/>
    <col min="5629" max="5875" width="9" style="55"/>
    <col min="5876" max="5876" width="41.6333333333333" style="55" customWidth="1"/>
    <col min="5877" max="5878" width="14.5" style="55" customWidth="1"/>
    <col min="5879" max="5879" width="13.8833333333333" style="55" customWidth="1"/>
    <col min="5880" max="5882" width="9" style="55"/>
    <col min="5883" max="5884" width="10.5" style="55" customWidth="1"/>
    <col min="5885" max="6131" width="9" style="55"/>
    <col min="6132" max="6132" width="41.6333333333333" style="55" customWidth="1"/>
    <col min="6133" max="6134" width="14.5" style="55" customWidth="1"/>
    <col min="6135" max="6135" width="13.8833333333333" style="55" customWidth="1"/>
    <col min="6136" max="6138" width="9" style="55"/>
    <col min="6139" max="6140" width="10.5" style="55" customWidth="1"/>
    <col min="6141" max="6387" width="9" style="55"/>
    <col min="6388" max="6388" width="41.6333333333333" style="55" customWidth="1"/>
    <col min="6389" max="6390" width="14.5" style="55" customWidth="1"/>
    <col min="6391" max="6391" width="13.8833333333333" style="55" customWidth="1"/>
    <col min="6392" max="6394" width="9" style="55"/>
    <col min="6395" max="6396" width="10.5" style="55" customWidth="1"/>
    <col min="6397" max="6643" width="9" style="55"/>
    <col min="6644" max="6644" width="41.6333333333333" style="55" customWidth="1"/>
    <col min="6645" max="6646" width="14.5" style="55" customWidth="1"/>
    <col min="6647" max="6647" width="13.8833333333333" style="55" customWidth="1"/>
    <col min="6648" max="6650" width="9" style="55"/>
    <col min="6651" max="6652" width="10.5" style="55" customWidth="1"/>
    <col min="6653" max="6899" width="9" style="55"/>
    <col min="6900" max="6900" width="41.6333333333333" style="55" customWidth="1"/>
    <col min="6901" max="6902" width="14.5" style="55" customWidth="1"/>
    <col min="6903" max="6903" width="13.8833333333333" style="55" customWidth="1"/>
    <col min="6904" max="6906" width="9" style="55"/>
    <col min="6907" max="6908" width="10.5" style="55" customWidth="1"/>
    <col min="6909" max="7155" width="9" style="55"/>
    <col min="7156" max="7156" width="41.6333333333333" style="55" customWidth="1"/>
    <col min="7157" max="7158" width="14.5" style="55" customWidth="1"/>
    <col min="7159" max="7159" width="13.8833333333333" style="55" customWidth="1"/>
    <col min="7160" max="7162" width="9" style="55"/>
    <col min="7163" max="7164" width="10.5" style="55" customWidth="1"/>
    <col min="7165" max="7411" width="9" style="55"/>
    <col min="7412" max="7412" width="41.6333333333333" style="55" customWidth="1"/>
    <col min="7413" max="7414" width="14.5" style="55" customWidth="1"/>
    <col min="7415" max="7415" width="13.8833333333333" style="55" customWidth="1"/>
    <col min="7416" max="7418" width="9" style="55"/>
    <col min="7419" max="7420" width="10.5" style="55" customWidth="1"/>
    <col min="7421" max="7667" width="9" style="55"/>
    <col min="7668" max="7668" width="41.6333333333333" style="55" customWidth="1"/>
    <col min="7669" max="7670" width="14.5" style="55" customWidth="1"/>
    <col min="7671" max="7671" width="13.8833333333333" style="55" customWidth="1"/>
    <col min="7672" max="7674" width="9" style="55"/>
    <col min="7675" max="7676" width="10.5" style="55" customWidth="1"/>
    <col min="7677" max="7923" width="9" style="55"/>
    <col min="7924" max="7924" width="41.6333333333333" style="55" customWidth="1"/>
    <col min="7925" max="7926" width="14.5" style="55" customWidth="1"/>
    <col min="7927" max="7927" width="13.8833333333333" style="55" customWidth="1"/>
    <col min="7928" max="7930" width="9" style="55"/>
    <col min="7931" max="7932" width="10.5" style="55" customWidth="1"/>
    <col min="7933" max="8179" width="9" style="55"/>
    <col min="8180" max="8180" width="41.6333333333333" style="55" customWidth="1"/>
    <col min="8181" max="8182" width="14.5" style="55" customWidth="1"/>
    <col min="8183" max="8183" width="13.8833333333333" style="55" customWidth="1"/>
    <col min="8184" max="8186" width="9" style="55"/>
    <col min="8187" max="8188" width="10.5" style="55" customWidth="1"/>
    <col min="8189" max="8435" width="9" style="55"/>
    <col min="8436" max="8436" width="41.6333333333333" style="55" customWidth="1"/>
    <col min="8437" max="8438" width="14.5" style="55" customWidth="1"/>
    <col min="8439" max="8439" width="13.8833333333333" style="55" customWidth="1"/>
    <col min="8440" max="8442" width="9" style="55"/>
    <col min="8443" max="8444" width="10.5" style="55" customWidth="1"/>
    <col min="8445" max="8691" width="9" style="55"/>
    <col min="8692" max="8692" width="41.6333333333333" style="55" customWidth="1"/>
    <col min="8693" max="8694" width="14.5" style="55" customWidth="1"/>
    <col min="8695" max="8695" width="13.8833333333333" style="55" customWidth="1"/>
    <col min="8696" max="8698" width="9" style="55"/>
    <col min="8699" max="8700" width="10.5" style="55" customWidth="1"/>
    <col min="8701" max="8947" width="9" style="55"/>
    <col min="8948" max="8948" width="41.6333333333333" style="55" customWidth="1"/>
    <col min="8949" max="8950" width="14.5" style="55" customWidth="1"/>
    <col min="8951" max="8951" width="13.8833333333333" style="55" customWidth="1"/>
    <col min="8952" max="8954" width="9" style="55"/>
    <col min="8955" max="8956" width="10.5" style="55" customWidth="1"/>
    <col min="8957" max="9203" width="9" style="55"/>
    <col min="9204" max="9204" width="41.6333333333333" style="55" customWidth="1"/>
    <col min="9205" max="9206" width="14.5" style="55" customWidth="1"/>
    <col min="9207" max="9207" width="13.8833333333333" style="55" customWidth="1"/>
    <col min="9208" max="9210" width="9" style="55"/>
    <col min="9211" max="9212" width="10.5" style="55" customWidth="1"/>
    <col min="9213" max="9459" width="9" style="55"/>
    <col min="9460" max="9460" width="41.6333333333333" style="55" customWidth="1"/>
    <col min="9461" max="9462" width="14.5" style="55" customWidth="1"/>
    <col min="9463" max="9463" width="13.8833333333333" style="55" customWidth="1"/>
    <col min="9464" max="9466" width="9" style="55"/>
    <col min="9467" max="9468" width="10.5" style="55" customWidth="1"/>
    <col min="9469" max="9715" width="9" style="55"/>
    <col min="9716" max="9716" width="41.6333333333333" style="55" customWidth="1"/>
    <col min="9717" max="9718" width="14.5" style="55" customWidth="1"/>
    <col min="9719" max="9719" width="13.8833333333333" style="55" customWidth="1"/>
    <col min="9720" max="9722" width="9" style="55"/>
    <col min="9723" max="9724" width="10.5" style="55" customWidth="1"/>
    <col min="9725" max="9971" width="9" style="55"/>
    <col min="9972" max="9972" width="41.6333333333333" style="55" customWidth="1"/>
    <col min="9973" max="9974" width="14.5" style="55" customWidth="1"/>
    <col min="9975" max="9975" width="13.8833333333333" style="55" customWidth="1"/>
    <col min="9976" max="9978" width="9" style="55"/>
    <col min="9979" max="9980" width="10.5" style="55" customWidth="1"/>
    <col min="9981" max="10227" width="9" style="55"/>
    <col min="10228" max="10228" width="41.6333333333333" style="55" customWidth="1"/>
    <col min="10229" max="10230" width="14.5" style="55" customWidth="1"/>
    <col min="10231" max="10231" width="13.8833333333333" style="55" customWidth="1"/>
    <col min="10232" max="10234" width="9" style="55"/>
    <col min="10235" max="10236" width="10.5" style="55" customWidth="1"/>
    <col min="10237" max="10483" width="9" style="55"/>
    <col min="10484" max="10484" width="41.6333333333333" style="55" customWidth="1"/>
    <col min="10485" max="10486" width="14.5" style="55" customWidth="1"/>
    <col min="10487" max="10487" width="13.8833333333333" style="55" customWidth="1"/>
    <col min="10488" max="10490" width="9" style="55"/>
    <col min="10491" max="10492" width="10.5" style="55" customWidth="1"/>
    <col min="10493" max="10739" width="9" style="55"/>
    <col min="10740" max="10740" width="41.6333333333333" style="55" customWidth="1"/>
    <col min="10741" max="10742" width="14.5" style="55" customWidth="1"/>
    <col min="10743" max="10743" width="13.8833333333333" style="55" customWidth="1"/>
    <col min="10744" max="10746" width="9" style="55"/>
    <col min="10747" max="10748" width="10.5" style="55" customWidth="1"/>
    <col min="10749" max="10995" width="9" style="55"/>
    <col min="10996" max="10996" width="41.6333333333333" style="55" customWidth="1"/>
    <col min="10997" max="10998" width="14.5" style="55" customWidth="1"/>
    <col min="10999" max="10999" width="13.8833333333333" style="55" customWidth="1"/>
    <col min="11000" max="11002" width="9" style="55"/>
    <col min="11003" max="11004" width="10.5" style="55" customWidth="1"/>
    <col min="11005" max="11251" width="9" style="55"/>
    <col min="11252" max="11252" width="41.6333333333333" style="55" customWidth="1"/>
    <col min="11253" max="11254" width="14.5" style="55" customWidth="1"/>
    <col min="11255" max="11255" width="13.8833333333333" style="55" customWidth="1"/>
    <col min="11256" max="11258" width="9" style="55"/>
    <col min="11259" max="11260" width="10.5" style="55" customWidth="1"/>
    <col min="11261" max="11507" width="9" style="55"/>
    <col min="11508" max="11508" width="41.6333333333333" style="55" customWidth="1"/>
    <col min="11509" max="11510" width="14.5" style="55" customWidth="1"/>
    <col min="11511" max="11511" width="13.8833333333333" style="55" customWidth="1"/>
    <col min="11512" max="11514" width="9" style="55"/>
    <col min="11515" max="11516" width="10.5" style="55" customWidth="1"/>
    <col min="11517" max="11763" width="9" style="55"/>
    <col min="11764" max="11764" width="41.6333333333333" style="55" customWidth="1"/>
    <col min="11765" max="11766" width="14.5" style="55" customWidth="1"/>
    <col min="11767" max="11767" width="13.8833333333333" style="55" customWidth="1"/>
    <col min="11768" max="11770" width="9" style="55"/>
    <col min="11771" max="11772" width="10.5" style="55" customWidth="1"/>
    <col min="11773" max="12019" width="9" style="55"/>
    <col min="12020" max="12020" width="41.6333333333333" style="55" customWidth="1"/>
    <col min="12021" max="12022" width="14.5" style="55" customWidth="1"/>
    <col min="12023" max="12023" width="13.8833333333333" style="55" customWidth="1"/>
    <col min="12024" max="12026" width="9" style="55"/>
    <col min="12027" max="12028" width="10.5" style="55" customWidth="1"/>
    <col min="12029" max="12275" width="9" style="55"/>
    <col min="12276" max="12276" width="41.6333333333333" style="55" customWidth="1"/>
    <col min="12277" max="12278" width="14.5" style="55" customWidth="1"/>
    <col min="12279" max="12279" width="13.8833333333333" style="55" customWidth="1"/>
    <col min="12280" max="12282" width="9" style="55"/>
    <col min="12283" max="12284" width="10.5" style="55" customWidth="1"/>
    <col min="12285" max="12531" width="9" style="55"/>
    <col min="12532" max="12532" width="41.6333333333333" style="55" customWidth="1"/>
    <col min="12533" max="12534" width="14.5" style="55" customWidth="1"/>
    <col min="12535" max="12535" width="13.8833333333333" style="55" customWidth="1"/>
    <col min="12536" max="12538" width="9" style="55"/>
    <col min="12539" max="12540" width="10.5" style="55" customWidth="1"/>
    <col min="12541" max="12787" width="9" style="55"/>
    <col min="12788" max="12788" width="41.6333333333333" style="55" customWidth="1"/>
    <col min="12789" max="12790" width="14.5" style="55" customWidth="1"/>
    <col min="12791" max="12791" width="13.8833333333333" style="55" customWidth="1"/>
    <col min="12792" max="12794" width="9" style="55"/>
    <col min="12795" max="12796" width="10.5" style="55" customWidth="1"/>
    <col min="12797" max="13043" width="9" style="55"/>
    <col min="13044" max="13044" width="41.6333333333333" style="55" customWidth="1"/>
    <col min="13045" max="13046" width="14.5" style="55" customWidth="1"/>
    <col min="13047" max="13047" width="13.8833333333333" style="55" customWidth="1"/>
    <col min="13048" max="13050" width="9" style="55"/>
    <col min="13051" max="13052" width="10.5" style="55" customWidth="1"/>
    <col min="13053" max="13299" width="9" style="55"/>
    <col min="13300" max="13300" width="41.6333333333333" style="55" customWidth="1"/>
    <col min="13301" max="13302" width="14.5" style="55" customWidth="1"/>
    <col min="13303" max="13303" width="13.8833333333333" style="55" customWidth="1"/>
    <col min="13304" max="13306" width="9" style="55"/>
    <col min="13307" max="13308" width="10.5" style="55" customWidth="1"/>
    <col min="13309" max="13555" width="9" style="55"/>
    <col min="13556" max="13556" width="41.6333333333333" style="55" customWidth="1"/>
    <col min="13557" max="13558" width="14.5" style="55" customWidth="1"/>
    <col min="13559" max="13559" width="13.8833333333333" style="55" customWidth="1"/>
    <col min="13560" max="13562" width="9" style="55"/>
    <col min="13563" max="13564" width="10.5" style="55" customWidth="1"/>
    <col min="13565" max="13811" width="9" style="55"/>
    <col min="13812" max="13812" width="41.6333333333333" style="55" customWidth="1"/>
    <col min="13813" max="13814" width="14.5" style="55" customWidth="1"/>
    <col min="13815" max="13815" width="13.8833333333333" style="55" customWidth="1"/>
    <col min="13816" max="13818" width="9" style="55"/>
    <col min="13819" max="13820" width="10.5" style="55" customWidth="1"/>
    <col min="13821" max="14067" width="9" style="55"/>
    <col min="14068" max="14068" width="41.6333333333333" style="55" customWidth="1"/>
    <col min="14069" max="14070" width="14.5" style="55" customWidth="1"/>
    <col min="14071" max="14071" width="13.8833333333333" style="55" customWidth="1"/>
    <col min="14072" max="14074" width="9" style="55"/>
    <col min="14075" max="14076" width="10.5" style="55" customWidth="1"/>
    <col min="14077" max="14323" width="9" style="55"/>
    <col min="14324" max="14324" width="41.6333333333333" style="55" customWidth="1"/>
    <col min="14325" max="14326" width="14.5" style="55" customWidth="1"/>
    <col min="14327" max="14327" width="13.8833333333333" style="55" customWidth="1"/>
    <col min="14328" max="14330" width="9" style="55"/>
    <col min="14331" max="14332" width="10.5" style="55" customWidth="1"/>
    <col min="14333" max="14579" width="9" style="55"/>
    <col min="14580" max="14580" width="41.6333333333333" style="55" customWidth="1"/>
    <col min="14581" max="14582" width="14.5" style="55" customWidth="1"/>
    <col min="14583" max="14583" width="13.8833333333333" style="55" customWidth="1"/>
    <col min="14584" max="14586" width="9" style="55"/>
    <col min="14587" max="14588" width="10.5" style="55" customWidth="1"/>
    <col min="14589" max="14835" width="9" style="55"/>
    <col min="14836" max="14836" width="41.6333333333333" style="55" customWidth="1"/>
    <col min="14837" max="14838" width="14.5" style="55" customWidth="1"/>
    <col min="14839" max="14839" width="13.8833333333333" style="55" customWidth="1"/>
    <col min="14840" max="14842" width="9" style="55"/>
    <col min="14843" max="14844" width="10.5" style="55" customWidth="1"/>
    <col min="14845" max="15091" width="9" style="55"/>
    <col min="15092" max="15092" width="41.6333333333333" style="55" customWidth="1"/>
    <col min="15093" max="15094" width="14.5" style="55" customWidth="1"/>
    <col min="15095" max="15095" width="13.8833333333333" style="55" customWidth="1"/>
    <col min="15096" max="15098" width="9" style="55"/>
    <col min="15099" max="15100" width="10.5" style="55" customWidth="1"/>
    <col min="15101" max="15347" width="9" style="55"/>
    <col min="15348" max="15348" width="41.6333333333333" style="55" customWidth="1"/>
    <col min="15349" max="15350" width="14.5" style="55" customWidth="1"/>
    <col min="15351" max="15351" width="13.8833333333333" style="55" customWidth="1"/>
    <col min="15352" max="15354" width="9" style="55"/>
    <col min="15355" max="15356" width="10.5" style="55" customWidth="1"/>
    <col min="15357" max="15603" width="9" style="55"/>
    <col min="15604" max="15604" width="41.6333333333333" style="55" customWidth="1"/>
    <col min="15605" max="15606" width="14.5" style="55" customWidth="1"/>
    <col min="15607" max="15607" width="13.8833333333333" style="55" customWidth="1"/>
    <col min="15608" max="15610" width="9" style="55"/>
    <col min="15611" max="15612" width="10.5" style="55" customWidth="1"/>
    <col min="15613" max="15859" width="9" style="55"/>
    <col min="15860" max="15860" width="41.6333333333333" style="55" customWidth="1"/>
    <col min="15861" max="15862" width="14.5" style="55" customWidth="1"/>
    <col min="15863" max="15863" width="13.8833333333333" style="55" customWidth="1"/>
    <col min="15864" max="15866" width="9" style="55"/>
    <col min="15867" max="15868" width="10.5" style="55" customWidth="1"/>
    <col min="15869" max="16115" width="9" style="55"/>
    <col min="16116" max="16116" width="41.6333333333333" style="55" customWidth="1"/>
    <col min="16117" max="16118" width="14.5" style="55" customWidth="1"/>
    <col min="16119" max="16119" width="13.8833333333333" style="55" customWidth="1"/>
    <col min="16120" max="16122" width="9" style="55"/>
    <col min="16123" max="16124" width="10.5" style="55" customWidth="1"/>
    <col min="16125" max="16384" width="9" style="55"/>
  </cols>
  <sheetData>
    <row r="1" ht="45" customHeight="1" spans="1:4">
      <c r="A1" s="57" t="s">
        <v>3167</v>
      </c>
      <c r="B1" s="58"/>
      <c r="C1" s="58"/>
      <c r="D1" s="57"/>
    </row>
    <row r="2" ht="20.1" customHeight="1" spans="1:4">
      <c r="A2" s="59"/>
      <c r="B2" s="60"/>
      <c r="C2" s="61"/>
      <c r="D2" s="62" t="s">
        <v>3045</v>
      </c>
    </row>
    <row r="3" ht="45" customHeight="1" spans="1:4">
      <c r="A3" s="63" t="s">
        <v>2436</v>
      </c>
      <c r="B3" s="64" t="s">
        <v>5</v>
      </c>
      <c r="C3" s="64" t="s">
        <v>6</v>
      </c>
      <c r="D3" s="64" t="s">
        <v>7</v>
      </c>
    </row>
    <row r="4" ht="36" customHeight="1" spans="1:4">
      <c r="A4" s="65" t="s">
        <v>3153</v>
      </c>
      <c r="B4" s="66"/>
      <c r="C4" s="67"/>
      <c r="D4" s="68"/>
    </row>
    <row r="5" ht="36" customHeight="1" spans="1:4">
      <c r="A5" s="69" t="s">
        <v>3154</v>
      </c>
      <c r="B5" s="70"/>
      <c r="C5" s="71"/>
      <c r="D5" s="72"/>
    </row>
    <row r="6" ht="36" customHeight="1" spans="1:4">
      <c r="A6" s="65" t="s">
        <v>3155</v>
      </c>
      <c r="B6" s="66"/>
      <c r="C6" s="67"/>
      <c r="D6" s="73"/>
    </row>
    <row r="7" ht="36" customHeight="1" spans="1:4">
      <c r="A7" s="69" t="s">
        <v>3154</v>
      </c>
      <c r="B7" s="70"/>
      <c r="C7" s="74"/>
      <c r="D7" s="72"/>
    </row>
    <row r="8" ht="36" customHeight="1" spans="1:4">
      <c r="A8" s="65" t="s">
        <v>3156</v>
      </c>
      <c r="B8" s="66"/>
      <c r="C8" s="75"/>
      <c r="D8" s="76" t="str">
        <f>IF(B8&gt;0,C8/B8-1,IF(B8&lt;0,-(C8/B8-1),""))</f>
        <v/>
      </c>
    </row>
    <row r="9" ht="36" customHeight="1" spans="1:4">
      <c r="A9" s="69" t="s">
        <v>3154</v>
      </c>
      <c r="B9" s="70"/>
      <c r="C9" s="77"/>
      <c r="D9" s="78" t="str">
        <f>IF(B9&gt;0,C9/B9-1,IF(B9&lt;0,-(C9/B9-1),""))</f>
        <v/>
      </c>
    </row>
    <row r="10" ht="36" customHeight="1" spans="1:4">
      <c r="A10" s="65" t="s">
        <v>3157</v>
      </c>
      <c r="B10" s="66"/>
      <c r="C10" s="67"/>
      <c r="D10" s="73"/>
    </row>
    <row r="11" ht="36" customHeight="1" spans="1:4">
      <c r="A11" s="69" t="s">
        <v>3154</v>
      </c>
      <c r="B11" s="70"/>
      <c r="C11" s="74"/>
      <c r="D11" s="72"/>
    </row>
    <row r="12" ht="36" customHeight="1" spans="1:4">
      <c r="A12" s="65" t="s">
        <v>3158</v>
      </c>
      <c r="B12" s="66"/>
      <c r="C12" s="67"/>
      <c r="D12" s="73"/>
    </row>
    <row r="13" ht="36" customHeight="1" spans="1:4">
      <c r="A13" s="69" t="s">
        <v>3154</v>
      </c>
      <c r="B13" s="70"/>
      <c r="C13" s="74"/>
      <c r="D13" s="72"/>
    </row>
    <row r="14" s="54" customFormat="1" ht="36" customHeight="1" spans="1:4">
      <c r="A14" s="65" t="s">
        <v>3159</v>
      </c>
      <c r="B14" s="79"/>
      <c r="C14" s="75"/>
      <c r="D14" s="76" t="str">
        <f>IF(B14&gt;0,C14/B14-1,IF(B14&lt;0,-(C14/B14-1),""))</f>
        <v/>
      </c>
    </row>
    <row r="15" ht="36" customHeight="1" spans="1:4">
      <c r="A15" s="69" t="s">
        <v>3154</v>
      </c>
      <c r="B15" s="80"/>
      <c r="C15" s="77"/>
      <c r="D15" s="78" t="str">
        <f>IF(B15&gt;0,C15/B15-1,IF(B15&lt;0,-(C15/B15-1),""))</f>
        <v/>
      </c>
    </row>
    <row r="16" ht="36" customHeight="1" spans="1:4">
      <c r="A16" s="65" t="s">
        <v>3160</v>
      </c>
      <c r="B16" s="81"/>
      <c r="C16" s="67"/>
      <c r="D16" s="73"/>
    </row>
    <row r="17" ht="36" customHeight="1" spans="1:4">
      <c r="A17" s="69" t="s">
        <v>3154</v>
      </c>
      <c r="B17" s="82"/>
      <c r="C17" s="83"/>
      <c r="D17" s="72"/>
    </row>
    <row r="18" ht="36" customHeight="1" spans="1:4">
      <c r="A18" s="84" t="s">
        <v>3161</v>
      </c>
      <c r="B18" s="81"/>
      <c r="C18" s="81"/>
      <c r="D18" s="85"/>
    </row>
    <row r="19" ht="36" customHeight="1" spans="1:4">
      <c r="A19" s="69" t="s">
        <v>3162</v>
      </c>
      <c r="B19" s="82"/>
      <c r="C19" s="82"/>
      <c r="D19" s="86"/>
    </row>
    <row r="20" ht="36" customHeight="1" spans="1:4">
      <c r="A20" s="65" t="s">
        <v>3163</v>
      </c>
      <c r="B20" s="81"/>
      <c r="C20" s="87"/>
      <c r="D20" s="73"/>
    </row>
    <row r="21" ht="36" customHeight="1" spans="1:4">
      <c r="A21" s="88" t="s">
        <v>3164</v>
      </c>
      <c r="B21" s="81"/>
      <c r="C21" s="87"/>
      <c r="D21" s="73"/>
    </row>
    <row r="22" ht="36" customHeight="1" spans="1:4">
      <c r="A22" s="84" t="s">
        <v>3165</v>
      </c>
      <c r="B22" s="81"/>
      <c r="C22" s="81"/>
      <c r="D22" s="73"/>
    </row>
    <row r="23" ht="13.5" spans="1:4">
      <c r="A23" s="89" t="s">
        <v>3150</v>
      </c>
      <c r="B23" s="89"/>
      <c r="C23" s="89"/>
      <c r="D23" s="89"/>
    </row>
    <row r="24" ht="13.5" spans="1:4">
      <c r="A24" s="90"/>
      <c r="B24" s="90"/>
      <c r="C24" s="90"/>
      <c r="D24" s="90"/>
    </row>
    <row r="25" spans="2:3">
      <c r="B25" s="91"/>
      <c r="C25" s="91"/>
    </row>
    <row r="26" spans="2:3">
      <c r="B26" s="91"/>
      <c r="C26" s="91"/>
    </row>
  </sheetData>
  <mergeCells count="2">
    <mergeCell ref="A1:D1"/>
    <mergeCell ref="A23:D24"/>
  </mergeCells>
  <conditionalFormatting sqref="D16">
    <cfRule type="cellIs" dxfId="5" priority="4" stopIfTrue="1" operator="lessThan">
      <formula>0</formula>
    </cfRule>
  </conditionalFormatting>
  <conditionalFormatting sqref="D21:D22">
    <cfRule type="cellIs" dxfId="3" priority="2" stopIfTrue="1" operator="lessThanOrEqual">
      <formula>-1</formula>
    </cfRule>
  </conditionalFormatting>
  <conditionalFormatting sqref="D5:D7 D10:D13 D16:D17 D20">
    <cfRule type="cellIs" dxfId="3" priority="3" stopIfTrue="1" operator="lessThanOrEqual">
      <formula>-1</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B7" sqref="B7:G7"/>
    </sheetView>
  </sheetViews>
  <sheetFormatPr defaultColWidth="10" defaultRowHeight="13.5" outlineLevelCol="6"/>
  <cols>
    <col min="1" max="1" width="24.6333333333333" style="10" customWidth="1"/>
    <col min="2" max="7" width="15.6333333333333" style="10" customWidth="1"/>
    <col min="8" max="8" width="9.75833333333333" style="10" customWidth="1"/>
    <col min="9" max="16384" width="10" style="10"/>
  </cols>
  <sheetData>
    <row r="1" ht="30" customHeight="1" spans="1:1">
      <c r="A1" s="35"/>
    </row>
    <row r="2" ht="28.7" customHeight="1" spans="1:7">
      <c r="A2" s="51" t="s">
        <v>3168</v>
      </c>
      <c r="B2" s="51"/>
      <c r="C2" s="51"/>
      <c r="D2" s="51"/>
      <c r="E2" s="51"/>
      <c r="F2" s="51"/>
      <c r="G2" s="51"/>
    </row>
    <row r="3" ht="23.1" customHeight="1" spans="1:7">
      <c r="A3" s="39"/>
      <c r="B3" s="39"/>
      <c r="F3" s="40" t="s">
        <v>3169</v>
      </c>
      <c r="G3" s="40"/>
    </row>
    <row r="4" ht="30" customHeight="1" spans="1:7">
      <c r="A4" s="45" t="s">
        <v>3170</v>
      </c>
      <c r="B4" s="45" t="s">
        <v>3171</v>
      </c>
      <c r="C4" s="45"/>
      <c r="D4" s="45"/>
      <c r="E4" s="45" t="s">
        <v>3172</v>
      </c>
      <c r="F4" s="45"/>
      <c r="G4" s="45"/>
    </row>
    <row r="5" ht="30" customHeight="1" spans="1:7">
      <c r="A5" s="45"/>
      <c r="B5" s="52"/>
      <c r="C5" s="45" t="s">
        <v>3173</v>
      </c>
      <c r="D5" s="45" t="s">
        <v>3174</v>
      </c>
      <c r="E5" s="52"/>
      <c r="F5" s="45" t="s">
        <v>3173</v>
      </c>
      <c r="G5" s="45" t="s">
        <v>3174</v>
      </c>
    </row>
    <row r="6" ht="30" customHeight="1" spans="1:7">
      <c r="A6" s="45" t="s">
        <v>3175</v>
      </c>
      <c r="B6" s="45" t="s">
        <v>3176</v>
      </c>
      <c r="C6" s="45" t="s">
        <v>3177</v>
      </c>
      <c r="D6" s="45" t="s">
        <v>3178</v>
      </c>
      <c r="E6" s="45" t="s">
        <v>3179</v>
      </c>
      <c r="F6" s="45" t="s">
        <v>3180</v>
      </c>
      <c r="G6" s="45" t="s">
        <v>3181</v>
      </c>
    </row>
    <row r="7" ht="30" customHeight="1" spans="1:7">
      <c r="A7" s="53" t="s">
        <v>3182</v>
      </c>
      <c r="B7" s="53">
        <f>C7+D7</f>
        <v>25.2038</v>
      </c>
      <c r="C7" s="53">
        <v>7.83</v>
      </c>
      <c r="D7" s="53">
        <v>17.3738</v>
      </c>
      <c r="E7" s="53">
        <f>F7+G7</f>
        <v>25.2038</v>
      </c>
      <c r="F7" s="53">
        <v>7.83</v>
      </c>
      <c r="G7" s="53">
        <v>17.3738</v>
      </c>
    </row>
    <row r="8" ht="30" customHeight="1" spans="1:7">
      <c r="A8" s="47"/>
      <c r="B8" s="52"/>
      <c r="C8" s="52"/>
      <c r="D8" s="52"/>
      <c r="E8" s="52"/>
      <c r="F8" s="52"/>
      <c r="G8" s="52"/>
    </row>
    <row r="9" ht="44.1" customHeight="1" spans="1:7">
      <c r="A9" s="53"/>
      <c r="B9" s="52"/>
      <c r="C9" s="52"/>
      <c r="D9" s="52"/>
      <c r="E9" s="52"/>
      <c r="F9" s="52"/>
      <c r="G9" s="52"/>
    </row>
    <row r="10" ht="30" customHeight="1" spans="1:7">
      <c r="A10" s="53"/>
      <c r="B10" s="52"/>
      <c r="C10" s="52"/>
      <c r="D10" s="52"/>
      <c r="E10" s="52"/>
      <c r="F10" s="52"/>
      <c r="G10" s="52"/>
    </row>
    <row r="11" ht="30" customHeight="1" spans="1:7">
      <c r="A11" s="53"/>
      <c r="B11" s="52"/>
      <c r="C11" s="52"/>
      <c r="D11" s="52"/>
      <c r="E11" s="52"/>
      <c r="F11" s="52"/>
      <c r="G11" s="52"/>
    </row>
    <row r="12" ht="30" customHeight="1" spans="1:7">
      <c r="A12" s="53"/>
      <c r="B12" s="52"/>
      <c r="C12" s="52"/>
      <c r="D12" s="52"/>
      <c r="E12" s="52"/>
      <c r="F12" s="52"/>
      <c r="G12" s="52"/>
    </row>
    <row r="13" s="9" customFormat="1" ht="24.95" customHeight="1" spans="1:7">
      <c r="A13" s="34" t="s">
        <v>3183</v>
      </c>
      <c r="B13" s="34"/>
      <c r="C13" s="34"/>
      <c r="D13" s="34"/>
      <c r="E13" s="34"/>
      <c r="F13" s="34"/>
      <c r="G13" s="34"/>
    </row>
    <row r="14" s="9" customFormat="1" ht="24.95" customHeight="1" spans="1:7">
      <c r="A14" s="34" t="s">
        <v>3184</v>
      </c>
      <c r="B14" s="34"/>
      <c r="C14" s="34"/>
      <c r="D14" s="34"/>
      <c r="E14" s="34"/>
      <c r="F14" s="34"/>
      <c r="G14" s="34"/>
    </row>
    <row r="15" ht="18" customHeight="1" spans="1:7">
      <c r="A15" s="35"/>
      <c r="B15" s="35"/>
      <c r="C15" s="35"/>
      <c r="D15" s="35"/>
      <c r="E15" s="35"/>
      <c r="F15" s="35"/>
      <c r="G15" s="35"/>
    </row>
    <row r="16" ht="18" customHeight="1" spans="1:7">
      <c r="A16" s="35"/>
      <c r="B16" s="35"/>
      <c r="C16" s="35"/>
      <c r="D16" s="35"/>
      <c r="E16" s="35"/>
      <c r="F16" s="35"/>
      <c r="G16" s="35"/>
    </row>
    <row r="17" ht="18" customHeight="1" spans="1:7">
      <c r="A17" s="35"/>
      <c r="B17" s="35"/>
      <c r="C17" s="35"/>
      <c r="D17" s="35"/>
      <c r="E17" s="35"/>
      <c r="F17" s="35"/>
      <c r="G17" s="35"/>
    </row>
    <row r="18" ht="18" customHeight="1" spans="1:7">
      <c r="A18" s="35"/>
      <c r="B18" s="35"/>
      <c r="C18" s="35"/>
      <c r="D18" s="35"/>
      <c r="E18" s="35"/>
      <c r="F18" s="35"/>
      <c r="G18" s="35"/>
    </row>
    <row r="19" ht="14.1" customHeight="1" spans="1:7">
      <c r="A19" s="35"/>
      <c r="B19" s="35"/>
      <c r="C19" s="35"/>
      <c r="D19" s="35"/>
      <c r="E19" s="35"/>
      <c r="F19" s="35"/>
      <c r="G19" s="35"/>
    </row>
  </sheetData>
  <mergeCells count="7">
    <mergeCell ref="A2:G2"/>
    <mergeCell ref="F3:G3"/>
    <mergeCell ref="B4:D4"/>
    <mergeCell ref="E4:G4"/>
    <mergeCell ref="A13:G13"/>
    <mergeCell ref="A14:G14"/>
    <mergeCell ref="A4:A5"/>
  </mergeCells>
  <printOptions horizontalCentered="1"/>
  <pageMargins left="0.707638888888889" right="0.707638888888889" top="0.629166666666667" bottom="0.751388888888889" header="0.30625" footer="0.30625"/>
  <pageSetup paperSize="9" fitToHeight="200" orientation="landscape"/>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C13" sqref="C13"/>
    </sheetView>
  </sheetViews>
  <sheetFormatPr defaultColWidth="10" defaultRowHeight="13.5" outlineLevelCol="6"/>
  <cols>
    <col min="1" max="1" width="62.2583333333333" style="10" customWidth="1"/>
    <col min="2" max="3" width="28.6333333333333" style="10" customWidth="1"/>
    <col min="4" max="4" width="9.75833333333333" style="10" customWidth="1"/>
    <col min="5" max="16384" width="10" style="10"/>
  </cols>
  <sheetData>
    <row r="1" ht="23.1" customHeight="1"/>
    <row r="2" ht="14.25" customHeight="1" spans="1:1">
      <c r="A2" s="35"/>
    </row>
    <row r="3" ht="28.7" customHeight="1" spans="1:3">
      <c r="A3" s="29" t="s">
        <v>3185</v>
      </c>
      <c r="B3" s="29"/>
      <c r="C3" s="29"/>
    </row>
    <row r="4" ht="27" customHeight="1" spans="1:3">
      <c r="A4" s="39"/>
      <c r="B4" s="39"/>
      <c r="C4" s="40" t="s">
        <v>3169</v>
      </c>
    </row>
    <row r="5" s="43" customFormat="1" ht="24" customHeight="1" spans="1:3">
      <c r="A5" s="45" t="s">
        <v>3186</v>
      </c>
      <c r="B5" s="45" t="s">
        <v>3125</v>
      </c>
      <c r="C5" s="45" t="s">
        <v>3187</v>
      </c>
    </row>
    <row r="6" s="43" customFormat="1" ht="32.1" customHeight="1" spans="1:3">
      <c r="A6" s="46" t="s">
        <v>3188</v>
      </c>
      <c r="B6" s="41">
        <v>7.34</v>
      </c>
      <c r="C6" s="41">
        <v>7.34</v>
      </c>
    </row>
    <row r="7" s="43" customFormat="1" ht="32.1" customHeight="1" spans="1:3">
      <c r="A7" s="46" t="s">
        <v>3189</v>
      </c>
      <c r="B7" s="42">
        <v>7.83</v>
      </c>
      <c r="C7" s="42">
        <v>7.83</v>
      </c>
    </row>
    <row r="8" s="43" customFormat="1" ht="32.1" customHeight="1" spans="1:3">
      <c r="A8" s="46" t="s">
        <v>3190</v>
      </c>
      <c r="B8" s="42">
        <v>1.04</v>
      </c>
      <c r="C8" s="41">
        <v>1.04</v>
      </c>
    </row>
    <row r="9" s="43" customFormat="1" ht="30" customHeight="1" spans="1:3">
      <c r="A9" s="47" t="s">
        <v>3191</v>
      </c>
      <c r="B9" s="42">
        <v>0</v>
      </c>
      <c r="C9" s="41">
        <v>0</v>
      </c>
    </row>
    <row r="10" s="43" customFormat="1" ht="32.1" customHeight="1" spans="1:3">
      <c r="A10" s="47" t="s">
        <v>3192</v>
      </c>
      <c r="B10" s="42">
        <v>1.04</v>
      </c>
      <c r="C10" s="41">
        <v>1.04</v>
      </c>
    </row>
    <row r="11" s="43" customFormat="1" ht="32.1" customHeight="1" spans="1:3">
      <c r="A11" s="46" t="s">
        <v>3193</v>
      </c>
      <c r="B11" s="41">
        <v>1.15</v>
      </c>
      <c r="C11" s="42">
        <v>1.15</v>
      </c>
    </row>
    <row r="12" s="43" customFormat="1" ht="32.1" customHeight="1" spans="1:3">
      <c r="A12" s="46" t="s">
        <v>3194</v>
      </c>
      <c r="B12" s="42">
        <v>7.23</v>
      </c>
      <c r="C12" s="42">
        <v>7.23</v>
      </c>
    </row>
    <row r="13" s="43" customFormat="1" ht="32.1" customHeight="1" spans="1:3">
      <c r="A13" s="46" t="s">
        <v>3195</v>
      </c>
      <c r="B13" s="42"/>
      <c r="C13" s="42"/>
    </row>
    <row r="14" s="43" customFormat="1" ht="32.1" customHeight="1" spans="1:3">
      <c r="A14" s="46" t="s">
        <v>3196</v>
      </c>
      <c r="B14" s="42">
        <v>7.23</v>
      </c>
      <c r="C14" s="42"/>
    </row>
    <row r="15" s="44" customFormat="1" ht="69" customHeight="1" spans="1:7">
      <c r="A15" s="48" t="s">
        <v>3197</v>
      </c>
      <c r="B15" s="48"/>
      <c r="C15" s="48"/>
      <c r="D15" s="49"/>
      <c r="E15" s="49"/>
      <c r="F15" s="49"/>
      <c r="G15" s="49"/>
    </row>
    <row r="16" spans="1:3">
      <c r="A16" s="39"/>
      <c r="B16" s="39"/>
      <c r="C16" s="39"/>
    </row>
    <row r="17" spans="5:5">
      <c r="E17" s="50"/>
    </row>
    <row r="19" spans="6:6">
      <c r="F19" s="50"/>
    </row>
  </sheetData>
  <mergeCells count="2">
    <mergeCell ref="A3:C3"/>
    <mergeCell ref="A15:C15"/>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G19" sqref="G19"/>
    </sheetView>
  </sheetViews>
  <sheetFormatPr defaultColWidth="10" defaultRowHeight="13.5" outlineLevelCol="6"/>
  <cols>
    <col min="1" max="1" width="60" style="10" customWidth="1"/>
    <col min="2" max="3" width="25.6333333333333" style="10" customWidth="1"/>
    <col min="4" max="4" width="9.75833333333333" style="10" customWidth="1"/>
    <col min="5" max="16384" width="10" style="10"/>
  </cols>
  <sheetData>
    <row r="1" ht="23.1" customHeight="1"/>
    <row r="2" ht="14.25" customHeight="1" spans="1:1">
      <c r="A2" s="35"/>
    </row>
    <row r="3" ht="28.7" customHeight="1" spans="1:3">
      <c r="A3" s="29" t="s">
        <v>3198</v>
      </c>
      <c r="B3" s="29"/>
      <c r="C3" s="29"/>
    </row>
    <row r="4" ht="27" customHeight="1" spans="1:3">
      <c r="A4" s="39"/>
      <c r="B4" s="39"/>
      <c r="C4" s="40" t="s">
        <v>3169</v>
      </c>
    </row>
    <row r="5" ht="24" customHeight="1" spans="1:3">
      <c r="A5" s="15" t="s">
        <v>3186</v>
      </c>
      <c r="B5" s="15" t="s">
        <v>3125</v>
      </c>
      <c r="C5" s="15" t="s">
        <v>3187</v>
      </c>
    </row>
    <row r="6" ht="32.1" customHeight="1" spans="1:3">
      <c r="A6" s="37" t="s">
        <v>3188</v>
      </c>
      <c r="B6" s="41">
        <v>7.34</v>
      </c>
      <c r="C6" s="41">
        <v>7.34</v>
      </c>
    </row>
    <row r="7" ht="32.1" customHeight="1" spans="1:3">
      <c r="A7" s="37" t="s">
        <v>3189</v>
      </c>
      <c r="B7" s="42">
        <v>7.83</v>
      </c>
      <c r="C7" s="42">
        <v>7.83</v>
      </c>
    </row>
    <row r="8" ht="32.1" customHeight="1" spans="1:3">
      <c r="A8" s="37" t="s">
        <v>3190</v>
      </c>
      <c r="B8" s="42">
        <v>1.04</v>
      </c>
      <c r="C8" s="41">
        <v>1.04</v>
      </c>
    </row>
    <row r="9" ht="32.1" customHeight="1" spans="1:3">
      <c r="A9" s="37" t="s">
        <v>3199</v>
      </c>
      <c r="B9" s="42">
        <v>0</v>
      </c>
      <c r="C9" s="41">
        <v>0</v>
      </c>
    </row>
    <row r="10" ht="32.1" customHeight="1" spans="1:3">
      <c r="A10" s="37" t="s">
        <v>3200</v>
      </c>
      <c r="B10" s="42">
        <v>1.04</v>
      </c>
      <c r="C10" s="41">
        <v>1.04</v>
      </c>
    </row>
    <row r="11" ht="32.1" customHeight="1" spans="1:3">
      <c r="A11" s="37" t="s">
        <v>3193</v>
      </c>
      <c r="B11" s="41">
        <v>1.15</v>
      </c>
      <c r="C11" s="42">
        <v>1.15</v>
      </c>
    </row>
    <row r="12" ht="32.1" customHeight="1" spans="1:3">
      <c r="A12" s="37" t="s">
        <v>3194</v>
      </c>
      <c r="B12" s="42">
        <v>7.23</v>
      </c>
      <c r="C12" s="42">
        <v>7.23</v>
      </c>
    </row>
    <row r="13" ht="32.1" customHeight="1" spans="1:3">
      <c r="A13" s="37" t="s">
        <v>3195</v>
      </c>
      <c r="B13" s="42"/>
      <c r="C13" s="42"/>
    </row>
    <row r="14" ht="32.1" customHeight="1" spans="1:3">
      <c r="A14" s="37" t="s">
        <v>3196</v>
      </c>
      <c r="B14" s="42">
        <v>7.23</v>
      </c>
      <c r="C14" s="42"/>
    </row>
    <row r="15" s="9" customFormat="1" ht="69" customHeight="1" spans="1:7">
      <c r="A15" s="20" t="s">
        <v>3201</v>
      </c>
      <c r="B15" s="20"/>
      <c r="C15" s="20"/>
      <c r="D15" s="34"/>
      <c r="E15" s="34"/>
      <c r="F15" s="34"/>
      <c r="G15" s="34"/>
    </row>
    <row r="16" spans="1:3">
      <c r="A16" s="39"/>
      <c r="B16" s="39"/>
      <c r="C16" s="39"/>
    </row>
  </sheetData>
  <mergeCells count="2">
    <mergeCell ref="A3:C3"/>
    <mergeCell ref="A15:C15"/>
  </mergeCells>
  <printOptions horizontalCentered="1"/>
  <pageMargins left="0.707638888888889" right="0.707638888888889" top="0.354166666666667" bottom="0.471527777777778" header="0.30625" footer="0.30625"/>
  <pageSetup paperSize="9" fitToHeight="200" orientation="landscape"/>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K11" sqref="K11"/>
    </sheetView>
  </sheetViews>
  <sheetFormatPr defaultColWidth="10" defaultRowHeight="13.5" outlineLevelCol="2"/>
  <cols>
    <col min="1" max="1" width="60.5" style="10" customWidth="1"/>
    <col min="2" max="3" width="25.6333333333333" style="10" customWidth="1"/>
    <col min="4" max="4" width="9.75833333333333" style="10" customWidth="1"/>
    <col min="5" max="16384" width="10" style="10"/>
  </cols>
  <sheetData>
    <row r="1" ht="24" customHeight="1"/>
    <row r="2" ht="14.25" customHeight="1" spans="1:1">
      <c r="A2" s="35"/>
    </row>
    <row r="3" ht="28.7" customHeight="1" spans="1:3">
      <c r="A3" s="29" t="s">
        <v>3202</v>
      </c>
      <c r="B3" s="29"/>
      <c r="C3" s="29"/>
    </row>
    <row r="4" ht="24.95" customHeight="1" spans="1:3">
      <c r="A4" s="39"/>
      <c r="B4" s="39"/>
      <c r="C4" s="40" t="s">
        <v>3169</v>
      </c>
    </row>
    <row r="5" ht="32.1" customHeight="1" spans="1:3">
      <c r="A5" s="15" t="s">
        <v>3186</v>
      </c>
      <c r="B5" s="15" t="s">
        <v>3125</v>
      </c>
      <c r="C5" s="15" t="s">
        <v>3187</v>
      </c>
    </row>
    <row r="6" ht="32.1" customHeight="1" spans="1:3">
      <c r="A6" s="37" t="s">
        <v>3203</v>
      </c>
      <c r="B6" s="31">
        <v>15.8</v>
      </c>
      <c r="C6" s="33">
        <v>15.8</v>
      </c>
    </row>
    <row r="7" ht="32.1" customHeight="1" spans="1:3">
      <c r="A7" s="37" t="s">
        <v>3204</v>
      </c>
      <c r="B7" s="31">
        <v>17.37</v>
      </c>
      <c r="C7" s="31">
        <v>17.37</v>
      </c>
    </row>
    <row r="8" ht="32.1" customHeight="1" spans="1:3">
      <c r="A8" s="37" t="s">
        <v>3205</v>
      </c>
      <c r="B8" s="31">
        <v>1.16</v>
      </c>
      <c r="C8" s="33">
        <v>2.27</v>
      </c>
    </row>
    <row r="9" ht="32.1" customHeight="1" spans="1:3">
      <c r="A9" s="37" t="s">
        <v>3206</v>
      </c>
      <c r="B9" s="31">
        <v>1.29</v>
      </c>
      <c r="C9" s="31">
        <v>2.4</v>
      </c>
    </row>
    <row r="10" ht="32.1" customHeight="1" spans="1:3">
      <c r="A10" s="37" t="s">
        <v>3207</v>
      </c>
      <c r="B10" s="31">
        <v>16.78</v>
      </c>
      <c r="C10" s="31">
        <v>16.78</v>
      </c>
    </row>
    <row r="11" ht="32.1" customHeight="1" spans="1:3">
      <c r="A11" s="37" t="s">
        <v>3208</v>
      </c>
      <c r="B11" s="31">
        <v>1.11</v>
      </c>
      <c r="C11" s="31"/>
    </row>
    <row r="12" ht="32.1" customHeight="1" spans="1:3">
      <c r="A12" s="37" t="s">
        <v>3209</v>
      </c>
      <c r="B12" s="31">
        <v>17.37</v>
      </c>
      <c r="C12" s="31">
        <v>17.37</v>
      </c>
    </row>
    <row r="13" s="9" customFormat="1" ht="72" customHeight="1" spans="1:3">
      <c r="A13" s="20" t="s">
        <v>3210</v>
      </c>
      <c r="B13" s="20"/>
      <c r="C13" s="20"/>
    </row>
    <row r="14" ht="30.95" customHeight="1" spans="1:3">
      <c r="A14" s="38"/>
      <c r="B14" s="38"/>
      <c r="C14" s="38"/>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17" sqref="B17"/>
    </sheetView>
  </sheetViews>
  <sheetFormatPr defaultColWidth="10" defaultRowHeight="13.5" outlineLevelCol="2"/>
  <cols>
    <col min="1" max="1" width="59.3833333333333" style="10" customWidth="1"/>
    <col min="2" max="3" width="25.6333333333333" style="10" customWidth="1"/>
    <col min="4" max="4" width="9.75833333333333" style="10" customWidth="1"/>
    <col min="5" max="16384" width="10" style="10"/>
  </cols>
  <sheetData>
    <row r="1" ht="24" customHeight="1"/>
    <row r="2" ht="14.25" customHeight="1" spans="1:1">
      <c r="A2" s="35"/>
    </row>
    <row r="3" ht="28.7" customHeight="1" spans="1:3">
      <c r="A3" s="29" t="s">
        <v>3211</v>
      </c>
      <c r="B3" s="29"/>
      <c r="C3" s="29"/>
    </row>
    <row r="4" s="8" customFormat="1" ht="24.95" customHeight="1" spans="1:3">
      <c r="A4" s="36"/>
      <c r="B4" s="36"/>
      <c r="C4" s="24" t="s">
        <v>3169</v>
      </c>
    </row>
    <row r="5" s="8" customFormat="1" ht="32.1" customHeight="1" spans="1:3">
      <c r="A5" s="15" t="s">
        <v>3186</v>
      </c>
      <c r="B5" s="15" t="s">
        <v>3125</v>
      </c>
      <c r="C5" s="15" t="s">
        <v>3187</v>
      </c>
    </row>
    <row r="6" s="8" customFormat="1" ht="32.1" customHeight="1" spans="1:3">
      <c r="A6" s="37" t="s">
        <v>3203</v>
      </c>
      <c r="B6" s="31">
        <v>15.8</v>
      </c>
      <c r="C6" s="33">
        <v>15.8</v>
      </c>
    </row>
    <row r="7" s="8" customFormat="1" ht="32.1" customHeight="1" spans="1:3">
      <c r="A7" s="37" t="s">
        <v>3204</v>
      </c>
      <c r="B7" s="31">
        <v>17.37</v>
      </c>
      <c r="C7" s="31">
        <v>17.37</v>
      </c>
    </row>
    <row r="8" s="8" customFormat="1" ht="32.1" customHeight="1" spans="1:3">
      <c r="A8" s="37" t="s">
        <v>3205</v>
      </c>
      <c r="B8" s="31">
        <v>1.16</v>
      </c>
      <c r="C8" s="33">
        <v>2.27</v>
      </c>
    </row>
    <row r="9" s="8" customFormat="1" ht="32.1" customHeight="1" spans="1:3">
      <c r="A9" s="37" t="s">
        <v>3206</v>
      </c>
      <c r="B9" s="31">
        <v>1.29</v>
      </c>
      <c r="C9" s="31">
        <v>2.4</v>
      </c>
    </row>
    <row r="10" s="8" customFormat="1" ht="32.1" customHeight="1" spans="1:3">
      <c r="A10" s="37" t="s">
        <v>3207</v>
      </c>
      <c r="B10" s="31">
        <v>16.78</v>
      </c>
      <c r="C10" s="31">
        <v>16.78</v>
      </c>
    </row>
    <row r="11" s="8" customFormat="1" ht="32.1" customHeight="1" spans="1:3">
      <c r="A11" s="37" t="s">
        <v>3208</v>
      </c>
      <c r="B11" s="31">
        <v>2</v>
      </c>
      <c r="C11" s="31"/>
    </row>
    <row r="12" s="8" customFormat="1" ht="32.1" customHeight="1" spans="1:3">
      <c r="A12" s="37" t="s">
        <v>3209</v>
      </c>
      <c r="B12" s="31">
        <v>17.37</v>
      </c>
      <c r="C12" s="31">
        <v>17.37</v>
      </c>
    </row>
    <row r="13" s="9" customFormat="1" ht="65.1" customHeight="1" spans="1:3">
      <c r="A13" s="20" t="s">
        <v>3212</v>
      </c>
      <c r="B13" s="20"/>
      <c r="C13" s="20"/>
    </row>
    <row r="14" ht="30.95" customHeight="1" spans="1:3">
      <c r="A14" s="38"/>
      <c r="B14" s="38"/>
      <c r="C14" s="38"/>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12" workbookViewId="0">
      <selection activeCell="B34" sqref="B34"/>
    </sheetView>
  </sheetViews>
  <sheetFormatPr defaultColWidth="10" defaultRowHeight="13.5" outlineLevelCol="3"/>
  <cols>
    <col min="1" max="1" width="36" style="10" customWidth="1"/>
    <col min="2" max="4" width="15.6333333333333" style="10" customWidth="1"/>
    <col min="5" max="5" width="9.75833333333333" style="10" customWidth="1"/>
    <col min="6" max="16384" width="10" style="10"/>
  </cols>
  <sheetData>
    <row r="1" ht="21.95" customHeight="1"/>
    <row r="2" ht="14.25" customHeight="1" spans="1:1">
      <c r="A2" s="28"/>
    </row>
    <row r="3" ht="63" customHeight="1" spans="1:4">
      <c r="A3" s="29" t="s">
        <v>3213</v>
      </c>
      <c r="B3" s="29"/>
      <c r="C3" s="29"/>
      <c r="D3" s="29"/>
    </row>
    <row r="4" s="8" customFormat="1" ht="30" customHeight="1" spans="4:4">
      <c r="D4" s="24" t="s">
        <v>3169</v>
      </c>
    </row>
    <row r="5" s="8" customFormat="1" ht="24.95" customHeight="1" spans="1:4">
      <c r="A5" s="15" t="s">
        <v>3186</v>
      </c>
      <c r="B5" s="15" t="s">
        <v>3214</v>
      </c>
      <c r="C5" s="15" t="s">
        <v>3215</v>
      </c>
      <c r="D5" s="15" t="s">
        <v>3216</v>
      </c>
    </row>
    <row r="6" s="8" customFormat="1" ht="24.95" customHeight="1" spans="1:4">
      <c r="A6" s="30" t="s">
        <v>3217</v>
      </c>
      <c r="B6" s="17" t="s">
        <v>3218</v>
      </c>
      <c r="C6" s="31">
        <f>C7+C9</f>
        <v>3.31</v>
      </c>
      <c r="D6" s="31">
        <f>D7+D9</f>
        <v>3.31</v>
      </c>
    </row>
    <row r="7" s="8" customFormat="1" ht="24.95" customHeight="1" spans="1:4">
      <c r="A7" s="32" t="s">
        <v>3219</v>
      </c>
      <c r="B7" s="17" t="s">
        <v>3177</v>
      </c>
      <c r="C7" s="33">
        <v>1.04</v>
      </c>
      <c r="D7" s="33">
        <v>1.04</v>
      </c>
    </row>
    <row r="8" s="8" customFormat="1" ht="24.95" customHeight="1" spans="1:4">
      <c r="A8" s="32" t="s">
        <v>3220</v>
      </c>
      <c r="B8" s="17" t="s">
        <v>3178</v>
      </c>
      <c r="C8" s="31">
        <v>1.04</v>
      </c>
      <c r="D8" s="31">
        <v>1.04</v>
      </c>
    </row>
    <row r="9" s="8" customFormat="1" ht="24.95" customHeight="1" spans="1:4">
      <c r="A9" s="32" t="s">
        <v>3221</v>
      </c>
      <c r="B9" s="17" t="s">
        <v>3222</v>
      </c>
      <c r="C9" s="33">
        <v>2.27</v>
      </c>
      <c r="D9" s="33">
        <v>2.27</v>
      </c>
    </row>
    <row r="10" s="8" customFormat="1" ht="24.95" customHeight="1" spans="1:4">
      <c r="A10" s="32" t="s">
        <v>3220</v>
      </c>
      <c r="B10" s="17" t="s">
        <v>3180</v>
      </c>
      <c r="C10" s="31">
        <v>2.27</v>
      </c>
      <c r="D10" s="31">
        <v>2.27</v>
      </c>
    </row>
    <row r="11" s="8" customFormat="1" ht="24.95" customHeight="1" spans="1:4">
      <c r="A11" s="30" t="s">
        <v>3223</v>
      </c>
      <c r="B11" s="17" t="s">
        <v>3224</v>
      </c>
      <c r="C11" s="31">
        <f>C12+C13</f>
        <v>3.55</v>
      </c>
      <c r="D11" s="31">
        <f>D12+D13</f>
        <v>3.55</v>
      </c>
    </row>
    <row r="12" s="8" customFormat="1" ht="24.95" customHeight="1" spans="1:4">
      <c r="A12" s="32" t="s">
        <v>3219</v>
      </c>
      <c r="B12" s="17" t="s">
        <v>3225</v>
      </c>
      <c r="C12" s="33">
        <v>1.15</v>
      </c>
      <c r="D12" s="33">
        <v>1.15</v>
      </c>
    </row>
    <row r="13" s="8" customFormat="1" ht="24.95" customHeight="1" spans="1:4">
      <c r="A13" s="32" t="s">
        <v>3221</v>
      </c>
      <c r="B13" s="17" t="s">
        <v>3226</v>
      </c>
      <c r="C13" s="31">
        <v>2.4</v>
      </c>
      <c r="D13" s="31">
        <v>2.4</v>
      </c>
    </row>
    <row r="14" s="8" customFormat="1" ht="24.95" customHeight="1" spans="1:4">
      <c r="A14" s="30" t="s">
        <v>3227</v>
      </c>
      <c r="B14" s="17" t="s">
        <v>3228</v>
      </c>
      <c r="C14" s="31">
        <f>C15+C16</f>
        <v>0.75</v>
      </c>
      <c r="D14" s="31">
        <f>D15+D16</f>
        <v>0.75</v>
      </c>
    </row>
    <row r="15" s="8" customFormat="1" ht="24.95" customHeight="1" spans="1:4">
      <c r="A15" s="32" t="s">
        <v>3219</v>
      </c>
      <c r="B15" s="17" t="s">
        <v>3229</v>
      </c>
      <c r="C15" s="33">
        <v>0.25</v>
      </c>
      <c r="D15" s="33">
        <v>0.25</v>
      </c>
    </row>
    <row r="16" s="8" customFormat="1" ht="24.95" customHeight="1" spans="1:4">
      <c r="A16" s="32" t="s">
        <v>3221</v>
      </c>
      <c r="B16" s="17" t="s">
        <v>3230</v>
      </c>
      <c r="C16" s="33">
        <v>0.5</v>
      </c>
      <c r="D16" s="33">
        <v>0.5</v>
      </c>
    </row>
    <row r="17" s="8" customFormat="1" ht="24.95" customHeight="1" spans="1:4">
      <c r="A17" s="30" t="s">
        <v>3231</v>
      </c>
      <c r="B17" s="17" t="s">
        <v>3232</v>
      </c>
      <c r="C17" s="31">
        <f>C18+C21</f>
        <v>3.2</v>
      </c>
      <c r="D17" s="31">
        <f>D18+D21</f>
        <v>3.2</v>
      </c>
    </row>
    <row r="18" s="8" customFormat="1" ht="24.95" customHeight="1" spans="1:4">
      <c r="A18" s="32" t="s">
        <v>3219</v>
      </c>
      <c r="B18" s="17" t="s">
        <v>3233</v>
      </c>
      <c r="C18" s="31">
        <v>0.8</v>
      </c>
      <c r="D18" s="31">
        <v>0.8</v>
      </c>
    </row>
    <row r="19" s="8" customFormat="1" ht="24.95" customHeight="1" spans="1:4">
      <c r="A19" s="32" t="s">
        <v>3234</v>
      </c>
      <c r="B19" s="17"/>
      <c r="C19" s="31">
        <v>0.71</v>
      </c>
      <c r="D19" s="31">
        <v>0.71</v>
      </c>
    </row>
    <row r="20" s="8" customFormat="1" ht="24.95" customHeight="1" spans="1:4">
      <c r="A20" s="32" t="s">
        <v>3235</v>
      </c>
      <c r="B20" s="17" t="s">
        <v>3236</v>
      </c>
      <c r="C20" s="31">
        <v>0.09</v>
      </c>
      <c r="D20" s="31">
        <v>0.09</v>
      </c>
    </row>
    <row r="21" s="8" customFormat="1" ht="24.95" customHeight="1" spans="1:4">
      <c r="A21" s="32" t="s">
        <v>3221</v>
      </c>
      <c r="B21" s="17" t="s">
        <v>3237</v>
      </c>
      <c r="C21" s="31">
        <v>2.4</v>
      </c>
      <c r="D21" s="31">
        <v>2.4</v>
      </c>
    </row>
    <row r="22" s="8" customFormat="1" ht="24.95" customHeight="1" spans="1:4">
      <c r="A22" s="32" t="s">
        <v>3234</v>
      </c>
      <c r="B22" s="17"/>
      <c r="C22" s="31">
        <v>2.36</v>
      </c>
      <c r="D22" s="31">
        <v>2.36</v>
      </c>
    </row>
    <row r="23" s="8" customFormat="1" ht="24.95" customHeight="1" spans="1:4">
      <c r="A23" s="32" t="s">
        <v>3238</v>
      </c>
      <c r="B23" s="17" t="s">
        <v>3239</v>
      </c>
      <c r="C23" s="31">
        <v>0.04</v>
      </c>
      <c r="D23" s="31">
        <v>0.04</v>
      </c>
    </row>
    <row r="24" s="8" customFormat="1" ht="24.95" customHeight="1" spans="1:4">
      <c r="A24" s="30" t="s">
        <v>3240</v>
      </c>
      <c r="B24" s="17" t="s">
        <v>3241</v>
      </c>
      <c r="C24" s="33">
        <f>C25+C26</f>
        <v>0.8</v>
      </c>
      <c r="D24" s="33">
        <f>D25+D26</f>
        <v>0.8</v>
      </c>
    </row>
    <row r="25" s="8" customFormat="1" ht="24.95" customHeight="1" spans="1:4">
      <c r="A25" s="32" t="s">
        <v>3219</v>
      </c>
      <c r="B25" s="17" t="s">
        <v>3242</v>
      </c>
      <c r="C25" s="33">
        <v>0.22</v>
      </c>
      <c r="D25" s="33">
        <v>0.22</v>
      </c>
    </row>
    <row r="26" s="8" customFormat="1" ht="24.95" customHeight="1" spans="1:4">
      <c r="A26" s="32" t="s">
        <v>3221</v>
      </c>
      <c r="B26" s="17" t="s">
        <v>3243</v>
      </c>
      <c r="C26" s="33">
        <v>0.58</v>
      </c>
      <c r="D26" s="33">
        <v>0.58</v>
      </c>
    </row>
    <row r="27" s="9" customFormat="1" ht="69.95" customHeight="1" spans="1:4">
      <c r="A27" s="34" t="s">
        <v>3244</v>
      </c>
      <c r="B27" s="34"/>
      <c r="C27" s="34"/>
      <c r="D27" s="34"/>
    </row>
    <row r="28" ht="24.95" customHeight="1" spans="1:4">
      <c r="A28" s="35"/>
      <c r="B28" s="35"/>
      <c r="C28" s="35"/>
      <c r="D28" s="35"/>
    </row>
  </sheetData>
  <mergeCells count="3">
    <mergeCell ref="A3:D3"/>
    <mergeCell ref="A27:D27"/>
    <mergeCell ref="A28:D28"/>
  </mergeCells>
  <printOptions horizontalCentered="1"/>
  <pageMargins left="0.707638888888889" right="0.707638888888889" top="0.393055555555556" bottom="0.751388888888889" header="0.30625" footer="0.30625"/>
  <pageSetup paperSize="9" fitToHeight="200" orientation="portrait"/>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4"/>
  <sheetViews>
    <sheetView showGridLines="0" showZeros="0" view="pageBreakPreview" zoomScaleNormal="90" topLeftCell="B1" workbookViewId="0">
      <pane ySplit="3" topLeftCell="A31" activePane="bottomLeft" state="frozen"/>
      <selection/>
      <selection pane="bottomLeft" activeCell="D42" sqref="D42"/>
    </sheetView>
  </sheetViews>
  <sheetFormatPr defaultColWidth="9" defaultRowHeight="14.25" outlineLevelCol="4"/>
  <cols>
    <col min="1" max="1" width="14.5" style="149" customWidth="1"/>
    <col min="2" max="2" width="50.7583333333333" style="149" customWidth="1"/>
    <col min="3" max="5" width="20.6333333333333" style="149" customWidth="1"/>
    <col min="6" max="16384" width="9" style="258"/>
  </cols>
  <sheetData>
    <row r="1" ht="45" customHeight="1" spans="1:5">
      <c r="A1" s="324"/>
      <c r="B1" s="324" t="s">
        <v>127</v>
      </c>
      <c r="C1" s="324"/>
      <c r="D1" s="324"/>
      <c r="E1" s="324"/>
    </row>
    <row r="2" ht="18.95" customHeight="1" spans="2:5">
      <c r="B2" s="435"/>
      <c r="C2" s="436"/>
      <c r="D2" s="436"/>
      <c r="E2" s="437" t="s">
        <v>2</v>
      </c>
    </row>
    <row r="3" s="432" customFormat="1" ht="45" customHeight="1" spans="1:5">
      <c r="A3" s="438" t="s">
        <v>3</v>
      </c>
      <c r="B3" s="329" t="s">
        <v>4</v>
      </c>
      <c r="C3" s="168" t="s">
        <v>128</v>
      </c>
      <c r="D3" s="168" t="s">
        <v>6</v>
      </c>
      <c r="E3" s="168" t="s">
        <v>129</v>
      </c>
    </row>
    <row r="4" ht="32.1" customHeight="1" spans="1:5">
      <c r="A4" s="439" t="s">
        <v>8</v>
      </c>
      <c r="B4" s="440" t="s">
        <v>9</v>
      </c>
      <c r="C4" s="334">
        <f>SUM(C5:C19)</f>
        <v>50000</v>
      </c>
      <c r="D4" s="334">
        <f>SUM(D5:D19)</f>
        <v>52000</v>
      </c>
      <c r="E4" s="302">
        <f>D4/C4-1</f>
        <v>0.04</v>
      </c>
    </row>
    <row r="5" ht="32.1" customHeight="1" spans="1:5">
      <c r="A5" s="336" t="s">
        <v>10</v>
      </c>
      <c r="B5" s="441" t="s">
        <v>11</v>
      </c>
      <c r="C5" s="338">
        <v>28180</v>
      </c>
      <c r="D5" s="338">
        <v>23750</v>
      </c>
      <c r="E5" s="302">
        <f t="shared" ref="E5:E40" si="0">D5/C5-1</f>
        <v>-0.157</v>
      </c>
    </row>
    <row r="6" ht="32.1" customHeight="1" spans="1:5">
      <c r="A6" s="336" t="s">
        <v>12</v>
      </c>
      <c r="B6" s="441" t="s">
        <v>13</v>
      </c>
      <c r="C6" s="338">
        <v>1130</v>
      </c>
      <c r="D6" s="338">
        <v>1440</v>
      </c>
      <c r="E6" s="302">
        <f t="shared" si="0"/>
        <v>0.274</v>
      </c>
    </row>
    <row r="7" ht="32.1" customHeight="1" spans="1:5">
      <c r="A7" s="336" t="s">
        <v>14</v>
      </c>
      <c r="B7" s="441" t="s">
        <v>15</v>
      </c>
      <c r="C7" s="338"/>
      <c r="D7" s="338">
        <v>752</v>
      </c>
      <c r="E7" s="302"/>
    </row>
    <row r="8" customFormat="1" ht="32.1" customHeight="1" spans="1:5">
      <c r="A8" s="442" t="s">
        <v>16</v>
      </c>
      <c r="B8" s="443" t="s">
        <v>17</v>
      </c>
      <c r="C8" s="338">
        <v>720</v>
      </c>
      <c r="D8" s="338">
        <v>4000</v>
      </c>
      <c r="E8" s="302">
        <f t="shared" si="0"/>
        <v>4.556</v>
      </c>
    </row>
    <row r="9" ht="32.1" customHeight="1" spans="1:5">
      <c r="A9" s="336" t="s">
        <v>18</v>
      </c>
      <c r="B9" s="441" t="s">
        <v>19</v>
      </c>
      <c r="C9" s="338">
        <v>450</v>
      </c>
      <c r="D9" s="338">
        <v>2040</v>
      </c>
      <c r="E9" s="302">
        <f t="shared" si="0"/>
        <v>3.533</v>
      </c>
    </row>
    <row r="10" customFormat="1" ht="32.1" customHeight="1" spans="1:5">
      <c r="A10" s="442" t="s">
        <v>20</v>
      </c>
      <c r="B10" s="443" t="s">
        <v>21</v>
      </c>
      <c r="C10" s="338">
        <v>1860</v>
      </c>
      <c r="D10" s="338">
        <v>930</v>
      </c>
      <c r="E10" s="302">
        <f t="shared" si="0"/>
        <v>-0.5</v>
      </c>
    </row>
    <row r="11" customFormat="1" ht="32.1" customHeight="1" spans="1:5">
      <c r="A11" s="442" t="s">
        <v>22</v>
      </c>
      <c r="B11" s="443" t="s">
        <v>23</v>
      </c>
      <c r="C11" s="338">
        <v>650</v>
      </c>
      <c r="D11" s="338">
        <v>520</v>
      </c>
      <c r="E11" s="302">
        <f t="shared" si="0"/>
        <v>-0.2</v>
      </c>
    </row>
    <row r="12" customFormat="1" ht="32.1" customHeight="1" spans="1:5">
      <c r="A12" s="442" t="s">
        <v>24</v>
      </c>
      <c r="B12" s="443" t="s">
        <v>25</v>
      </c>
      <c r="C12" s="338">
        <v>400</v>
      </c>
      <c r="D12" s="338">
        <v>2100</v>
      </c>
      <c r="E12" s="302">
        <f t="shared" si="0"/>
        <v>4.25</v>
      </c>
    </row>
    <row r="13" customFormat="1" ht="32.1" customHeight="1" spans="1:5">
      <c r="A13" s="442" t="s">
        <v>26</v>
      </c>
      <c r="B13" s="443" t="s">
        <v>27</v>
      </c>
      <c r="C13" s="338">
        <v>700</v>
      </c>
      <c r="D13" s="338">
        <v>2000</v>
      </c>
      <c r="E13" s="302">
        <f t="shared" si="0"/>
        <v>1.857</v>
      </c>
    </row>
    <row r="14" customFormat="1" ht="32.1" customHeight="1" spans="1:5">
      <c r="A14" s="442" t="s">
        <v>28</v>
      </c>
      <c r="B14" s="443" t="s">
        <v>29</v>
      </c>
      <c r="C14" s="338">
        <v>1200</v>
      </c>
      <c r="D14" s="338">
        <v>590</v>
      </c>
      <c r="E14" s="302">
        <f t="shared" si="0"/>
        <v>-0.508</v>
      </c>
    </row>
    <row r="15" ht="32.1" customHeight="1" spans="1:5">
      <c r="A15" s="336" t="s">
        <v>30</v>
      </c>
      <c r="B15" s="441" t="s">
        <v>31</v>
      </c>
      <c r="C15" s="338">
        <v>950</v>
      </c>
      <c r="D15" s="338">
        <v>1820</v>
      </c>
      <c r="E15" s="302">
        <f t="shared" si="0"/>
        <v>0.916</v>
      </c>
    </row>
    <row r="16" customFormat="1" ht="32.1" customHeight="1" spans="1:5">
      <c r="A16" s="442" t="s">
        <v>32</v>
      </c>
      <c r="B16" s="443" t="s">
        <v>33</v>
      </c>
      <c r="C16" s="338">
        <v>1500</v>
      </c>
      <c r="D16" s="338">
        <v>1838</v>
      </c>
      <c r="E16" s="302">
        <f t="shared" si="0"/>
        <v>0.225</v>
      </c>
    </row>
    <row r="17" customFormat="1" ht="32.1" customHeight="1" spans="1:5">
      <c r="A17" s="442" t="s">
        <v>34</v>
      </c>
      <c r="B17" s="443" t="s">
        <v>35</v>
      </c>
      <c r="C17" s="338">
        <v>2800</v>
      </c>
      <c r="D17" s="338">
        <v>10000</v>
      </c>
      <c r="E17" s="302">
        <f t="shared" si="0"/>
        <v>2.571</v>
      </c>
    </row>
    <row r="18" customFormat="1" ht="32.1" customHeight="1" spans="1:5">
      <c r="A18" s="442" t="s">
        <v>36</v>
      </c>
      <c r="B18" s="443" t="s">
        <v>37</v>
      </c>
      <c r="C18" s="338">
        <v>9300</v>
      </c>
      <c r="D18" s="338">
        <v>220</v>
      </c>
      <c r="E18" s="302">
        <f t="shared" si="0"/>
        <v>-0.976</v>
      </c>
    </row>
    <row r="19" customFormat="1" ht="32.1" customHeight="1" spans="1:5">
      <c r="A19" s="490" t="s">
        <v>130</v>
      </c>
      <c r="B19" s="443" t="s">
        <v>39</v>
      </c>
      <c r="C19" s="338">
        <v>160</v>
      </c>
      <c r="D19" s="338">
        <v>0</v>
      </c>
      <c r="E19" s="302">
        <f t="shared" si="0"/>
        <v>-1</v>
      </c>
    </row>
    <row r="20" ht="32.1" customHeight="1" spans="1:5">
      <c r="A20" s="332" t="s">
        <v>40</v>
      </c>
      <c r="B20" s="440" t="s">
        <v>41</v>
      </c>
      <c r="C20" s="334">
        <f>SUM(C21:C28)</f>
        <v>20000</v>
      </c>
      <c r="D20" s="334">
        <f>SUM(D21:D28)</f>
        <v>38000</v>
      </c>
      <c r="E20" s="302">
        <f t="shared" si="0"/>
        <v>0.9</v>
      </c>
    </row>
    <row r="21" ht="32.1" customHeight="1" spans="1:5">
      <c r="A21" s="444" t="s">
        <v>42</v>
      </c>
      <c r="B21" s="441" t="s">
        <v>43</v>
      </c>
      <c r="C21" s="338">
        <v>3500</v>
      </c>
      <c r="D21" s="338">
        <v>3300</v>
      </c>
      <c r="E21" s="302">
        <f t="shared" si="0"/>
        <v>-0.057</v>
      </c>
    </row>
    <row r="22" ht="32.1" customHeight="1" spans="1:5">
      <c r="A22" s="336" t="s">
        <v>44</v>
      </c>
      <c r="B22" s="445" t="s">
        <v>45</v>
      </c>
      <c r="C22" s="338">
        <v>4000</v>
      </c>
      <c r="D22" s="338">
        <v>3800</v>
      </c>
      <c r="E22" s="302">
        <f t="shared" si="0"/>
        <v>-0.05</v>
      </c>
    </row>
    <row r="23" ht="32.1" customHeight="1" spans="1:5">
      <c r="A23" s="336" t="s">
        <v>46</v>
      </c>
      <c r="B23" s="441" t="s">
        <v>47</v>
      </c>
      <c r="C23" s="338">
        <v>3000</v>
      </c>
      <c r="D23" s="338">
        <v>6900</v>
      </c>
      <c r="E23" s="302">
        <f t="shared" si="0"/>
        <v>1.3</v>
      </c>
    </row>
    <row r="24" ht="32.1" customHeight="1" spans="1:5">
      <c r="A24" s="336" t="s">
        <v>48</v>
      </c>
      <c r="B24" s="441" t="s">
        <v>49</v>
      </c>
      <c r="C24" s="338"/>
      <c r="D24" s="338">
        <v>0</v>
      </c>
      <c r="E24" s="302"/>
    </row>
    <row r="25" ht="32.1" customHeight="1" spans="1:5">
      <c r="A25" s="336" t="s">
        <v>50</v>
      </c>
      <c r="B25" s="441" t="s">
        <v>51</v>
      </c>
      <c r="C25" s="338">
        <v>5000</v>
      </c>
      <c r="D25" s="338">
        <v>23500</v>
      </c>
      <c r="E25" s="302">
        <f t="shared" si="0"/>
        <v>3.7</v>
      </c>
    </row>
    <row r="26" customFormat="1" ht="32.1" customHeight="1" spans="1:5">
      <c r="A26" s="442" t="s">
        <v>52</v>
      </c>
      <c r="B26" s="443" t="s">
        <v>53</v>
      </c>
      <c r="C26" s="338"/>
      <c r="D26" s="338">
        <v>0</v>
      </c>
      <c r="E26" s="302"/>
    </row>
    <row r="27" ht="32.1" customHeight="1" spans="1:5">
      <c r="A27" s="336" t="s">
        <v>54</v>
      </c>
      <c r="B27" s="441" t="s">
        <v>55</v>
      </c>
      <c r="C27" s="338">
        <v>0</v>
      </c>
      <c r="D27" s="338">
        <v>300</v>
      </c>
      <c r="E27" s="302"/>
    </row>
    <row r="28" ht="32.1" customHeight="1" spans="1:5">
      <c r="A28" s="336" t="s">
        <v>56</v>
      </c>
      <c r="B28" s="441" t="s">
        <v>57</v>
      </c>
      <c r="C28" s="338">
        <v>4500</v>
      </c>
      <c r="D28" s="338">
        <v>200</v>
      </c>
      <c r="E28" s="302">
        <f>D28/C28-1</f>
        <v>-0.956</v>
      </c>
    </row>
    <row r="29" ht="32.1" customHeight="1" spans="1:5">
      <c r="A29" s="336"/>
      <c r="B29" s="441"/>
      <c r="C29" s="338"/>
      <c r="E29" s="302"/>
    </row>
    <row r="30" s="326" customFormat="1" ht="32.1" customHeight="1" spans="1:5">
      <c r="A30" s="446"/>
      <c r="B30" s="447" t="s">
        <v>131</v>
      </c>
      <c r="C30" s="334">
        <f>SUM(C4,C20)</f>
        <v>70000</v>
      </c>
      <c r="D30" s="334">
        <f>D4+D20</f>
        <v>90000</v>
      </c>
      <c r="E30" s="302">
        <f t="shared" si="0"/>
        <v>0.286</v>
      </c>
    </row>
    <row r="31" ht="32.1" customHeight="1" spans="1:5">
      <c r="A31" s="332">
        <v>105</v>
      </c>
      <c r="B31" s="181" t="s">
        <v>59</v>
      </c>
      <c r="C31" s="334">
        <v>10350</v>
      </c>
      <c r="D31" s="334">
        <v>7100</v>
      </c>
      <c r="E31" s="302">
        <f t="shared" si="0"/>
        <v>-0.314</v>
      </c>
    </row>
    <row r="32" ht="32.1" customHeight="1" spans="1:5">
      <c r="A32" s="448">
        <v>110</v>
      </c>
      <c r="B32" s="449" t="s">
        <v>60</v>
      </c>
      <c r="C32" s="334">
        <f>SUM(C33:C38)</f>
        <v>388664</v>
      </c>
      <c r="D32" s="334">
        <f>SUM(D33:D38)</f>
        <v>441268</v>
      </c>
      <c r="E32" s="302">
        <f t="shared" si="0"/>
        <v>0.135</v>
      </c>
    </row>
    <row r="33" ht="32.1" customHeight="1" spans="1:5">
      <c r="A33" s="355">
        <v>11001</v>
      </c>
      <c r="B33" s="312" t="s">
        <v>61</v>
      </c>
      <c r="C33" s="338">
        <v>10020</v>
      </c>
      <c r="D33" s="338">
        <v>10020</v>
      </c>
      <c r="E33" s="302">
        <f t="shared" si="0"/>
        <v>0</v>
      </c>
    </row>
    <row r="34" ht="32.1" customHeight="1" spans="1:5">
      <c r="A34" s="355"/>
      <c r="B34" s="312" t="s">
        <v>62</v>
      </c>
      <c r="C34" s="338">
        <v>275090</v>
      </c>
      <c r="D34" s="338">
        <v>294907</v>
      </c>
      <c r="E34" s="302">
        <f t="shared" si="0"/>
        <v>0.072</v>
      </c>
    </row>
    <row r="35" ht="32.1" customHeight="1" spans="1:5">
      <c r="A35" s="355">
        <v>11006</v>
      </c>
      <c r="B35" s="312" t="s">
        <v>132</v>
      </c>
      <c r="C35" s="450"/>
      <c r="D35" s="450"/>
      <c r="E35" s="302"/>
    </row>
    <row r="36" ht="32.1" customHeight="1" spans="1:5">
      <c r="A36" s="355">
        <v>11008</v>
      </c>
      <c r="B36" s="312" t="s">
        <v>63</v>
      </c>
      <c r="C36" s="338">
        <v>51155</v>
      </c>
      <c r="D36" s="338">
        <v>75823</v>
      </c>
      <c r="E36" s="302">
        <f>D36/C36-1</f>
        <v>0.482</v>
      </c>
    </row>
    <row r="37" ht="32.1" customHeight="1" spans="1:5">
      <c r="A37" s="355">
        <v>11009</v>
      </c>
      <c r="B37" s="312" t="s">
        <v>64</v>
      </c>
      <c r="C37" s="338">
        <v>51460</v>
      </c>
      <c r="D37" s="338">
        <v>60518</v>
      </c>
      <c r="E37" s="302">
        <f>D37/C37-1</f>
        <v>0.176</v>
      </c>
    </row>
    <row r="38" s="433" customFormat="1" ht="32.1" customHeight="1" spans="1:5">
      <c r="A38" s="451">
        <v>11013</v>
      </c>
      <c r="B38" s="452" t="s">
        <v>65</v>
      </c>
      <c r="C38" s="338">
        <v>939</v>
      </c>
      <c r="D38" s="338"/>
      <c r="E38" s="302">
        <f>D38/C38-1</f>
        <v>-1</v>
      </c>
    </row>
    <row r="39" s="434" customFormat="1" ht="32.1" customHeight="1" spans="1:5">
      <c r="A39" s="355">
        <v>11015</v>
      </c>
      <c r="B39" s="316" t="s">
        <v>66</v>
      </c>
      <c r="C39" s="338"/>
      <c r="D39" s="338"/>
      <c r="E39" s="302"/>
    </row>
    <row r="40" ht="32.1" customHeight="1" spans="1:5">
      <c r="A40" s="453"/>
      <c r="B40" s="454" t="s">
        <v>67</v>
      </c>
      <c r="C40" s="334">
        <f>SUM(C30:C32)</f>
        <v>469014</v>
      </c>
      <c r="D40" s="334">
        <f>SUM(D30:D32)</f>
        <v>538368</v>
      </c>
      <c r="E40" s="302">
        <f>D40/C40-1</f>
        <v>0.148</v>
      </c>
    </row>
    <row r="41" spans="4:4">
      <c r="D41" s="455"/>
    </row>
    <row r="42" spans="4:4">
      <c r="D42" s="455"/>
    </row>
    <row r="43" spans="4:4">
      <c r="D43" s="455"/>
    </row>
    <row r="44" spans="4:4">
      <c r="D44" s="455"/>
    </row>
  </sheetData>
  <mergeCells count="1">
    <mergeCell ref="B1:E1"/>
  </mergeCells>
  <conditionalFormatting sqref="E2">
    <cfRule type="cellIs" dxfId="0" priority="55" stopIfTrue="1" operator="lessThanOrEqual">
      <formula>-1</formula>
    </cfRule>
  </conditionalFormatting>
  <conditionalFormatting sqref="C36">
    <cfRule type="expression" dxfId="1" priority="2" stopIfTrue="1">
      <formula>"len($A:$A)=3"</formula>
    </cfRule>
  </conditionalFormatting>
  <conditionalFormatting sqref="D36">
    <cfRule type="expression" dxfId="1" priority="11" stopIfTrue="1">
      <formula>"len($A:$A)=3"</formula>
    </cfRule>
  </conditionalFormatting>
  <conditionalFormatting sqref="D38">
    <cfRule type="expression" dxfId="1" priority="6" stopIfTrue="1">
      <formula>"len($A:$A)=3"</formula>
    </cfRule>
  </conditionalFormatting>
  <conditionalFormatting sqref="C5:C19">
    <cfRule type="expression" dxfId="1" priority="14" stopIfTrue="1">
      <formula>"len($A:$A)=3"</formula>
    </cfRule>
  </conditionalFormatting>
  <conditionalFormatting sqref="C21:C28">
    <cfRule type="expression" dxfId="1" priority="13" stopIfTrue="1">
      <formula>"len($A:$A)=3"</formula>
    </cfRule>
  </conditionalFormatting>
  <conditionalFormatting sqref="D5:D6">
    <cfRule type="expression" dxfId="1" priority="17" stopIfTrue="1">
      <formula>"len($A:$A)=3"</formula>
    </cfRule>
  </conditionalFormatting>
  <conditionalFormatting sqref="D5:D19">
    <cfRule type="expression" dxfId="1" priority="15" stopIfTrue="1">
      <formula>"len($A:$A)=3"</formula>
    </cfRule>
  </conditionalFormatting>
  <conditionalFormatting sqref="D7:D8">
    <cfRule type="expression" dxfId="1" priority="16" stopIfTrue="1">
      <formula>"len($A:$A)=3"</formula>
    </cfRule>
  </conditionalFormatting>
  <conditionalFormatting sqref="D21:D28">
    <cfRule type="expression" dxfId="1" priority="3" stopIfTrue="1">
      <formula>"len($A:$A)=3"</formula>
    </cfRule>
  </conditionalFormatting>
  <conditionalFormatting sqref="D33:D34">
    <cfRule type="expression" dxfId="1" priority="10" stopIfTrue="1">
      <formula>"len($A:$A)=3"</formula>
    </cfRule>
  </conditionalFormatting>
  <conditionalFormatting sqref="D36:D37">
    <cfRule type="expression" dxfId="1" priority="4" stopIfTrue="1">
      <formula>"len($A:$A)=3"</formula>
    </cfRule>
  </conditionalFormatting>
  <conditionalFormatting sqref="A4:D4 A5:B19 A20:D20 A21:B28 A29:C29 A33:B44 A31:D32 B45:B58 C40:C58 D39:D44">
    <cfRule type="expression" dxfId="1" priority="61" stopIfTrue="1">
      <formula>"len($A:$A)=3"</formula>
    </cfRule>
  </conditionalFormatting>
  <conditionalFormatting sqref="C31 B38:B39">
    <cfRule type="expression" dxfId="1" priority="23" stopIfTrue="1">
      <formula>"len($A:$A)=3"</formula>
    </cfRule>
  </conditionalFormatting>
  <conditionalFormatting sqref="C33:C34 C37:C39">
    <cfRule type="expression" dxfId="1" priority="1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D19" sqref="D19"/>
    </sheetView>
  </sheetViews>
  <sheetFormatPr defaultColWidth="8.88333333333333" defaultRowHeight="13.5" outlineLevelCol="5"/>
  <cols>
    <col min="1" max="1" width="8.88333333333333" style="10"/>
    <col min="2" max="2" width="49.3833333333333" style="10" customWidth="1"/>
    <col min="3" max="6" width="20.6333333333333" style="10" customWidth="1"/>
    <col min="7" max="16384" width="8.88333333333333" style="10"/>
  </cols>
  <sheetData>
    <row r="1" spans="1:1">
      <c r="A1" s="22"/>
    </row>
    <row r="2" ht="45" customHeight="1" spans="1:6">
      <c r="A2" s="11" t="s">
        <v>3245</v>
      </c>
      <c r="B2" s="11"/>
      <c r="C2" s="11"/>
      <c r="D2" s="11"/>
      <c r="E2" s="11"/>
      <c r="F2" s="11"/>
    </row>
    <row r="3" s="8" customFormat="1" ht="18" customHeight="1" spans="2:6">
      <c r="B3" s="23" t="s">
        <v>3169</v>
      </c>
      <c r="C3" s="24"/>
      <c r="D3" s="24"/>
      <c r="E3" s="24"/>
      <c r="F3" s="24"/>
    </row>
    <row r="4" s="8" customFormat="1" ht="30" customHeight="1" spans="1:6">
      <c r="A4" s="14" t="s">
        <v>4</v>
      </c>
      <c r="B4" s="14"/>
      <c r="C4" s="15" t="s">
        <v>3175</v>
      </c>
      <c r="D4" s="15" t="s">
        <v>3215</v>
      </c>
      <c r="E4" s="15" t="s">
        <v>3216</v>
      </c>
      <c r="F4" s="15" t="s">
        <v>3246</v>
      </c>
    </row>
    <row r="5" s="8" customFormat="1" ht="30" customHeight="1" spans="1:6">
      <c r="A5" s="25" t="s">
        <v>3247</v>
      </c>
      <c r="B5" s="25"/>
      <c r="C5" s="17" t="s">
        <v>3176</v>
      </c>
      <c r="D5" s="19">
        <f>D6+D7</f>
        <v>25.09</v>
      </c>
      <c r="E5" s="19">
        <f>E6+E7</f>
        <v>25.09</v>
      </c>
      <c r="F5" s="19"/>
    </row>
    <row r="6" s="8" customFormat="1" ht="30" customHeight="1" spans="1:6">
      <c r="A6" s="26" t="s">
        <v>3248</v>
      </c>
      <c r="B6" s="26"/>
      <c r="C6" s="17" t="s">
        <v>3177</v>
      </c>
      <c r="D6" s="19">
        <v>8.83</v>
      </c>
      <c r="E6" s="19">
        <v>8.83</v>
      </c>
      <c r="F6" s="19"/>
    </row>
    <row r="7" s="8" customFormat="1" ht="30" customHeight="1" spans="1:6">
      <c r="A7" s="26" t="s">
        <v>3249</v>
      </c>
      <c r="B7" s="26"/>
      <c r="C7" s="17" t="s">
        <v>3178</v>
      </c>
      <c r="D7" s="19">
        <v>16.26</v>
      </c>
      <c r="E7" s="19">
        <v>16.26</v>
      </c>
      <c r="F7" s="19"/>
    </row>
    <row r="8" s="8" customFormat="1" ht="30" customHeight="1" spans="1:6">
      <c r="A8" s="27" t="s">
        <v>3250</v>
      </c>
      <c r="B8" s="27"/>
      <c r="C8" s="17" t="s">
        <v>3179</v>
      </c>
      <c r="D8" s="19"/>
      <c r="E8" s="19"/>
      <c r="F8" s="19"/>
    </row>
    <row r="9" s="8" customFormat="1" ht="30" customHeight="1" spans="1:6">
      <c r="A9" s="26" t="s">
        <v>3248</v>
      </c>
      <c r="B9" s="26"/>
      <c r="C9" s="17" t="s">
        <v>3180</v>
      </c>
      <c r="D9" s="19"/>
      <c r="E9" s="19"/>
      <c r="F9" s="19"/>
    </row>
    <row r="10" s="8" customFormat="1" ht="30" customHeight="1" spans="1:6">
      <c r="A10" s="26" t="s">
        <v>3249</v>
      </c>
      <c r="B10" s="26"/>
      <c r="C10" s="17" t="s">
        <v>3181</v>
      </c>
      <c r="D10" s="19"/>
      <c r="E10" s="19"/>
      <c r="F10" s="19"/>
    </row>
    <row r="11" s="9" customFormat="1" ht="41.1" customHeight="1" spans="1:6">
      <c r="A11" s="20" t="s">
        <v>3251</v>
      </c>
      <c r="B11" s="20"/>
      <c r="C11" s="20"/>
      <c r="D11" s="20"/>
      <c r="E11" s="20"/>
      <c r="F11" s="20"/>
    </row>
    <row r="15" ht="18.95" customHeight="1"/>
    <row r="16" ht="29.1" customHeight="1"/>
    <row r="17" ht="29.1" customHeight="1"/>
    <row r="18" ht="29.1" customHeight="1"/>
    <row r="19" ht="29.1" customHeight="1"/>
    <row r="20" ht="30" customHeight="1"/>
  </sheetData>
  <mergeCells count="9">
    <mergeCell ref="A2:F2"/>
    <mergeCell ref="B3:F3"/>
    <mergeCell ref="A4:B4"/>
    <mergeCell ref="A6:B6"/>
    <mergeCell ref="A7:B7"/>
    <mergeCell ref="A8:B8"/>
    <mergeCell ref="A9:B9"/>
    <mergeCell ref="A10:B10"/>
    <mergeCell ref="A11:F11"/>
  </mergeCells>
  <printOptions horizontalCentered="1"/>
  <pageMargins left="0.707638888888889" right="0.707638888888889" top="1.10138888888889" bottom="0.751388888888889" header="0.30625" footer="0.30625"/>
  <pageSetup paperSize="9" scale="95" fitToHeight="200" orientation="landscape"/>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
  <sheetViews>
    <sheetView workbookViewId="0">
      <selection activeCell="D15" sqref="D15"/>
    </sheetView>
  </sheetViews>
  <sheetFormatPr defaultColWidth="8.88333333333333" defaultRowHeight="13.5" outlineLevelCol="5"/>
  <cols>
    <col min="1" max="1" width="8.88333333333333" style="10"/>
    <col min="2" max="6" width="24.2583333333333" style="10" customWidth="1"/>
    <col min="7" max="16384" width="8.88333333333333" style="10"/>
  </cols>
  <sheetData>
    <row r="1" ht="24" customHeight="1"/>
    <row r="2" ht="27" spans="1:6">
      <c r="A2" s="11" t="s">
        <v>3252</v>
      </c>
      <c r="B2" s="12"/>
      <c r="C2" s="12"/>
      <c r="D2" s="12"/>
      <c r="E2" s="12"/>
      <c r="F2" s="12"/>
    </row>
    <row r="3" ht="23.1" customHeight="1" spans="1:6">
      <c r="A3" s="13" t="s">
        <v>3169</v>
      </c>
      <c r="B3" s="13"/>
      <c r="C3" s="13"/>
      <c r="D3" s="13"/>
      <c r="E3" s="13"/>
      <c r="F3" s="13"/>
    </row>
    <row r="4" s="8" customFormat="1" ht="30" customHeight="1" spans="1:6">
      <c r="A4" s="14" t="s">
        <v>3253</v>
      </c>
      <c r="B4" s="15" t="s">
        <v>3129</v>
      </c>
      <c r="C4" s="15" t="s">
        <v>3254</v>
      </c>
      <c r="D4" s="15" t="s">
        <v>3255</v>
      </c>
      <c r="E4" s="15" t="s">
        <v>3256</v>
      </c>
      <c r="F4" s="15" t="s">
        <v>3257</v>
      </c>
    </row>
    <row r="5" s="8" customFormat="1" ht="45" customHeight="1" spans="1:6">
      <c r="A5" s="16">
        <v>1</v>
      </c>
      <c r="B5" s="17"/>
      <c r="C5" s="18"/>
      <c r="D5" s="19"/>
      <c r="E5" s="19"/>
      <c r="F5" s="19"/>
    </row>
    <row r="6" s="8" customFormat="1" ht="45" customHeight="1" spans="1:6">
      <c r="A6" s="16">
        <v>2</v>
      </c>
      <c r="B6" s="17"/>
      <c r="C6" s="18"/>
      <c r="D6" s="19"/>
      <c r="E6" s="19"/>
      <c r="F6" s="19"/>
    </row>
    <row r="7" s="8" customFormat="1" ht="45" customHeight="1" spans="1:6">
      <c r="A7" s="16" t="s">
        <v>3258</v>
      </c>
      <c r="B7" s="17"/>
      <c r="C7" s="18"/>
      <c r="D7" s="19"/>
      <c r="E7" s="19"/>
      <c r="F7" s="19"/>
    </row>
    <row r="8" s="9" customFormat="1" ht="33" customHeight="1" spans="1:6">
      <c r="A8" s="20" t="s">
        <v>3259</v>
      </c>
      <c r="B8" s="20"/>
      <c r="C8" s="20"/>
      <c r="D8" s="20"/>
      <c r="E8" s="20"/>
      <c r="F8" s="20"/>
    </row>
    <row r="9" spans="1:6">
      <c r="A9" s="21" t="s">
        <v>3260</v>
      </c>
      <c r="B9" s="21"/>
      <c r="C9" s="21"/>
      <c r="D9" s="21"/>
      <c r="E9" s="21"/>
      <c r="F9" s="21"/>
    </row>
    <row r="10" spans="1:6">
      <c r="A10" s="21"/>
      <c r="B10" s="21"/>
      <c r="C10" s="21"/>
      <c r="D10" s="21"/>
      <c r="E10" s="21"/>
      <c r="F10" s="21"/>
    </row>
  </sheetData>
  <mergeCells count="9">
    <mergeCell ref="A2:F2"/>
    <mergeCell ref="A3:F3"/>
    <mergeCell ref="A8:F8"/>
    <mergeCell ref="B5:B7"/>
    <mergeCell ref="C5:C7"/>
    <mergeCell ref="D5:D7"/>
    <mergeCell ref="E5:E7"/>
    <mergeCell ref="F5:F7"/>
    <mergeCell ref="A9:F10"/>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D26" sqref="D26"/>
    </sheetView>
  </sheetViews>
  <sheetFormatPr defaultColWidth="9" defaultRowHeight="13.5" outlineLevelCol="1"/>
  <cols>
    <col min="1" max="1" width="25" customWidth="1"/>
    <col min="2" max="2" width="51.7583333333333" customWidth="1"/>
  </cols>
  <sheetData>
    <row r="1" ht="27" spans="1:2">
      <c r="A1" s="1" t="s">
        <v>3261</v>
      </c>
      <c r="B1" s="1"/>
    </row>
    <row r="2" spans="1:2">
      <c r="A2" s="2"/>
      <c r="B2" s="2"/>
    </row>
    <row r="3" ht="30" customHeight="1" spans="1:2">
      <c r="A3" s="3" t="s">
        <v>3262</v>
      </c>
      <c r="B3" s="4" t="s">
        <v>3263</v>
      </c>
    </row>
    <row r="4" ht="81" customHeight="1" spans="1:2">
      <c r="A4" s="5" t="s">
        <v>3264</v>
      </c>
      <c r="B4" s="6" t="s">
        <v>3265</v>
      </c>
    </row>
    <row r="5" ht="30" customHeight="1" spans="1:2">
      <c r="A5" s="5" t="s">
        <v>3266</v>
      </c>
      <c r="B5" s="7" t="s">
        <v>3267</v>
      </c>
    </row>
    <row r="6" ht="30" customHeight="1" spans="1:2">
      <c r="A6" s="5" t="s">
        <v>3268</v>
      </c>
      <c r="B6" s="7" t="s">
        <v>3269</v>
      </c>
    </row>
    <row r="7" ht="30" customHeight="1" spans="1:2">
      <c r="A7" s="5" t="s">
        <v>3270</v>
      </c>
      <c r="B7" s="7" t="s">
        <v>3271</v>
      </c>
    </row>
    <row r="8" ht="30" customHeight="1" spans="1:2">
      <c r="A8" s="5" t="s">
        <v>2464</v>
      </c>
      <c r="B8" s="7" t="s">
        <v>3272</v>
      </c>
    </row>
    <row r="9" ht="30" customHeight="1" spans="1:2">
      <c r="A9" s="7"/>
      <c r="B9" s="7"/>
    </row>
    <row r="10" ht="30" customHeight="1" spans="1:2">
      <c r="A10" s="7"/>
      <c r="B10" s="7"/>
    </row>
    <row r="11" ht="30" customHeight="1" spans="1:2">
      <c r="A11" s="7"/>
      <c r="B11" s="7"/>
    </row>
    <row r="12" ht="30" customHeight="1" spans="1:2">
      <c r="A12" s="7"/>
      <c r="B12" s="7"/>
    </row>
    <row r="13" ht="30" customHeight="1" spans="1:2">
      <c r="A13" s="7"/>
      <c r="B13" s="7"/>
    </row>
  </sheetData>
  <mergeCells count="1">
    <mergeCell ref="A1:B1"/>
  </mergeCells>
  <conditionalFormatting sqref="A6">
    <cfRule type="expression" dxfId="1" priority="5" stopIfTrue="1">
      <formula>"len($A:$A)=3"</formula>
    </cfRule>
  </conditionalFormatting>
  <conditionalFormatting sqref="A8">
    <cfRule type="expression" dxfId="1" priority="2" stopIfTrue="1">
      <formula>"len($A:$A)=3"</formula>
    </cfRule>
  </conditionalFormatting>
  <conditionalFormatting sqref="A4:A5 A7">
    <cfRule type="expression" dxfId="1" priority="6" stopIfTrue="1">
      <formula>"len($A:$A)=3"</formula>
    </cfRule>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347"/>
  <sheetViews>
    <sheetView showGridLines="0" showZeros="0" view="pageBreakPreview" zoomScaleNormal="100" workbookViewId="0">
      <pane xSplit="1" ySplit="3" topLeftCell="B1325" activePane="bottomRight" state="frozen"/>
      <selection/>
      <selection pane="topRight"/>
      <selection pane="bottomLeft"/>
      <selection pane="bottomRight" activeCell="H1322" sqref="H1322"/>
    </sheetView>
  </sheetViews>
  <sheetFormatPr defaultColWidth="9" defaultRowHeight="14.25" outlineLevelCol="4"/>
  <cols>
    <col min="1" max="1" width="19.1333333333333" style="147" customWidth="1"/>
    <col min="2" max="2" width="36.625" style="147" customWidth="1"/>
    <col min="3" max="3" width="14.7583333333333" style="147" customWidth="1"/>
    <col min="4" max="4" width="16.5" style="147" customWidth="1"/>
    <col min="5" max="5" width="20.6333333333333" style="323" customWidth="1"/>
    <col min="6" max="16384" width="9" style="147"/>
  </cols>
  <sheetData>
    <row r="1" s="221" customFormat="1" ht="20.1" customHeight="1" spans="1:5">
      <c r="A1" s="404"/>
      <c r="B1" s="405" t="s">
        <v>133</v>
      </c>
      <c r="C1" s="405"/>
      <c r="D1" s="405"/>
      <c r="E1" s="405"/>
    </row>
    <row r="2" s="221" customFormat="1" ht="20.1" customHeight="1" spans="1:5">
      <c r="A2" s="406"/>
      <c r="B2" s="407"/>
      <c r="C2" s="408"/>
      <c r="D2" s="408"/>
      <c r="E2" s="408" t="s">
        <v>2</v>
      </c>
    </row>
    <row r="3" s="148" customFormat="1" ht="20.1" customHeight="1" spans="1:5">
      <c r="A3" s="409" t="s">
        <v>3</v>
      </c>
      <c r="B3" s="410" t="s">
        <v>4</v>
      </c>
      <c r="C3" s="409" t="s">
        <v>128</v>
      </c>
      <c r="D3" s="409" t="s">
        <v>6</v>
      </c>
      <c r="E3" s="409" t="s">
        <v>129</v>
      </c>
    </row>
    <row r="4" ht="20.1" customHeight="1" spans="1:5">
      <c r="A4" s="411" t="s">
        <v>69</v>
      </c>
      <c r="B4" s="412" t="s">
        <v>70</v>
      </c>
      <c r="C4" s="413">
        <f>SUM(C5,C17,C26,C37,C48,C59,C70,C92,C105,C115,C124,C135,C148,C155,C163,C169,C176,C183,C190,C197,C204,C218,C224,C231,C259,C83,C253,C246)</f>
        <v>26203</v>
      </c>
      <c r="D4" s="413">
        <f>SUM(D5,D17,D26,D37,D48,D59,D70,D92,D105,D115,D124,D135,D148,D155,D163,D169,D176,D183,D190,D197,D204,D218,D224,D231,D259,D83,D253,D246)</f>
        <v>26267</v>
      </c>
      <c r="E4" s="414">
        <f>D4/C4-1</f>
        <v>0.002</v>
      </c>
    </row>
    <row r="5" ht="20.1" customHeight="1" spans="1:5">
      <c r="A5" s="411" t="s">
        <v>134</v>
      </c>
      <c r="B5" s="412" t="s">
        <v>135</v>
      </c>
      <c r="C5" s="413">
        <f>SUM(C6:C16)</f>
        <v>1488</v>
      </c>
      <c r="D5" s="413">
        <f>SUM(D6:D16)</f>
        <v>1619</v>
      </c>
      <c r="E5" s="414">
        <f>D5/C5-1</f>
        <v>0.088</v>
      </c>
    </row>
    <row r="6" ht="20.1" customHeight="1" spans="1:5">
      <c r="A6" s="415" t="s">
        <v>136</v>
      </c>
      <c r="B6" s="416" t="s">
        <v>137</v>
      </c>
      <c r="C6" s="295">
        <v>1085</v>
      </c>
      <c r="D6" s="295">
        <v>1145</v>
      </c>
      <c r="E6" s="414">
        <f>D6/C6-1</f>
        <v>0.055</v>
      </c>
    </row>
    <row r="7" ht="20.1" customHeight="1" spans="1:5">
      <c r="A7" s="415" t="s">
        <v>138</v>
      </c>
      <c r="B7" s="416" t="s">
        <v>139</v>
      </c>
      <c r="C7" s="295">
        <v>0</v>
      </c>
      <c r="D7" s="295"/>
      <c r="E7" s="414"/>
    </row>
    <row r="8" ht="20.1" customHeight="1" spans="1:5">
      <c r="A8" s="415" t="s">
        <v>140</v>
      </c>
      <c r="B8" s="416" t="s">
        <v>141</v>
      </c>
      <c r="C8" s="295">
        <v>0</v>
      </c>
      <c r="D8" s="295"/>
      <c r="E8" s="414"/>
    </row>
    <row r="9" ht="20.1" customHeight="1" spans="1:5">
      <c r="A9" s="415" t="s">
        <v>142</v>
      </c>
      <c r="B9" s="416" t="s">
        <v>143</v>
      </c>
      <c r="C9" s="295">
        <v>60</v>
      </c>
      <c r="D9" s="295">
        <v>50</v>
      </c>
      <c r="E9" s="414">
        <f>D9/C9-1</f>
        <v>-0.167</v>
      </c>
    </row>
    <row r="10" ht="20.1" customHeight="1" spans="1:5">
      <c r="A10" s="415" t="s">
        <v>144</v>
      </c>
      <c r="B10" s="416" t="s">
        <v>145</v>
      </c>
      <c r="C10" s="295">
        <v>2</v>
      </c>
      <c r="D10" s="295"/>
      <c r="E10" s="414">
        <f>D10/C10-1</f>
        <v>-1</v>
      </c>
    </row>
    <row r="11" ht="20.1" customHeight="1" spans="1:5">
      <c r="A11" s="415" t="s">
        <v>146</v>
      </c>
      <c r="B11" s="416" t="s">
        <v>147</v>
      </c>
      <c r="C11" s="295">
        <v>0</v>
      </c>
      <c r="D11" s="295"/>
      <c r="E11" s="414"/>
    </row>
    <row r="12" ht="20.1" customHeight="1" spans="1:5">
      <c r="A12" s="415" t="s">
        <v>148</v>
      </c>
      <c r="B12" s="416" t="s">
        <v>149</v>
      </c>
      <c r="C12" s="295">
        <v>0</v>
      </c>
      <c r="D12" s="295">
        <v>123</v>
      </c>
      <c r="E12" s="414"/>
    </row>
    <row r="13" ht="20.1" customHeight="1" spans="1:5">
      <c r="A13" s="415" t="s">
        <v>150</v>
      </c>
      <c r="B13" s="416" t="s">
        <v>151</v>
      </c>
      <c r="C13" s="295">
        <v>341</v>
      </c>
      <c r="D13" s="295">
        <v>301</v>
      </c>
      <c r="E13" s="414">
        <f>D13/C13-1</f>
        <v>-0.117</v>
      </c>
    </row>
    <row r="14" ht="20.1" customHeight="1" spans="1:5">
      <c r="A14" s="415" t="s">
        <v>152</v>
      </c>
      <c r="B14" s="416" t="s">
        <v>153</v>
      </c>
      <c r="C14" s="295">
        <v>0</v>
      </c>
      <c r="D14" s="295"/>
      <c r="E14" s="414"/>
    </row>
    <row r="15" ht="20.1" customHeight="1" spans="1:5">
      <c r="A15" s="415" t="s">
        <v>154</v>
      </c>
      <c r="B15" s="416" t="s">
        <v>155</v>
      </c>
      <c r="C15" s="295">
        <v>0</v>
      </c>
      <c r="D15" s="295"/>
      <c r="E15" s="414"/>
    </row>
    <row r="16" ht="20.1" customHeight="1" spans="1:5">
      <c r="A16" s="415" t="s">
        <v>156</v>
      </c>
      <c r="B16" s="416" t="s">
        <v>157</v>
      </c>
      <c r="C16" s="295">
        <v>0</v>
      </c>
      <c r="D16" s="295"/>
      <c r="E16" s="414"/>
    </row>
    <row r="17" ht="20.1" customHeight="1" spans="1:5">
      <c r="A17" s="411" t="s">
        <v>158</v>
      </c>
      <c r="B17" s="412" t="s">
        <v>159</v>
      </c>
      <c r="C17" s="413">
        <f>SUM(C18:C25)</f>
        <v>861</v>
      </c>
      <c r="D17" s="413">
        <f>SUM(D18:D25)</f>
        <v>901</v>
      </c>
      <c r="E17" s="414">
        <f>D17/C17-1</f>
        <v>0.046</v>
      </c>
    </row>
    <row r="18" ht="20.1" customHeight="1" spans="1:5">
      <c r="A18" s="415" t="s">
        <v>160</v>
      </c>
      <c r="B18" s="416" t="s">
        <v>137</v>
      </c>
      <c r="C18" s="295">
        <v>693</v>
      </c>
      <c r="D18" s="295">
        <v>657</v>
      </c>
      <c r="E18" s="414">
        <f>D18/C18-1</f>
        <v>-0.052</v>
      </c>
    </row>
    <row r="19" ht="20.1" customHeight="1" spans="1:5">
      <c r="A19" s="415" t="s">
        <v>161</v>
      </c>
      <c r="B19" s="416" t="s">
        <v>139</v>
      </c>
      <c r="C19" s="295"/>
      <c r="D19" s="295"/>
      <c r="E19" s="414"/>
    </row>
    <row r="20" ht="20.1" customHeight="1" spans="1:5">
      <c r="A20" s="415" t="s">
        <v>162</v>
      </c>
      <c r="B20" s="416" t="s">
        <v>141</v>
      </c>
      <c r="C20" s="295"/>
      <c r="D20" s="295"/>
      <c r="E20" s="414"/>
    </row>
    <row r="21" ht="20.1" customHeight="1" spans="1:5">
      <c r="A21" s="415" t="s">
        <v>163</v>
      </c>
      <c r="B21" s="416" t="s">
        <v>164</v>
      </c>
      <c r="C21" s="295">
        <v>30</v>
      </c>
      <c r="D21" s="295">
        <v>17</v>
      </c>
      <c r="E21" s="414">
        <f>D21/C21-1</f>
        <v>-0.433</v>
      </c>
    </row>
    <row r="22" ht="20.1" customHeight="1" spans="1:5">
      <c r="A22" s="415" t="s">
        <v>165</v>
      </c>
      <c r="B22" s="416" t="s">
        <v>166</v>
      </c>
      <c r="C22" s="295">
        <v>134</v>
      </c>
      <c r="D22" s="295">
        <v>126</v>
      </c>
      <c r="E22" s="414">
        <f>D22/C22-1</f>
        <v>-0.06</v>
      </c>
    </row>
    <row r="23" ht="20.1" customHeight="1" spans="1:5">
      <c r="A23" s="415" t="s">
        <v>167</v>
      </c>
      <c r="B23" s="416" t="s">
        <v>168</v>
      </c>
      <c r="C23" s="295"/>
      <c r="D23" s="295"/>
      <c r="E23" s="414"/>
    </row>
    <row r="24" ht="20.1" customHeight="1" spans="1:5">
      <c r="A24" s="415" t="s">
        <v>169</v>
      </c>
      <c r="B24" s="416" t="s">
        <v>155</v>
      </c>
      <c r="C24" s="295"/>
      <c r="D24" s="295"/>
      <c r="E24" s="414"/>
    </row>
    <row r="25" ht="20.1" customHeight="1" spans="1:5">
      <c r="A25" s="415" t="s">
        <v>170</v>
      </c>
      <c r="B25" s="416" t="s">
        <v>171</v>
      </c>
      <c r="C25" s="295">
        <v>4</v>
      </c>
      <c r="D25" s="295">
        <v>101</v>
      </c>
      <c r="E25" s="414">
        <f>D25/C25-1</f>
        <v>24.25</v>
      </c>
    </row>
    <row r="26" ht="20.1" customHeight="1" spans="1:5">
      <c r="A26" s="411" t="s">
        <v>172</v>
      </c>
      <c r="B26" s="412" t="s">
        <v>173</v>
      </c>
      <c r="C26" s="413">
        <f>SUM(C27:C36)</f>
        <v>9746</v>
      </c>
      <c r="D26" s="413">
        <f>SUM(D27:D36)</f>
        <v>9204</v>
      </c>
      <c r="E26" s="414">
        <f>D26/C26-1</f>
        <v>-0.056</v>
      </c>
    </row>
    <row r="27" ht="20.1" customHeight="1" spans="1:5">
      <c r="A27" s="415" t="s">
        <v>174</v>
      </c>
      <c r="B27" s="416" t="s">
        <v>137</v>
      </c>
      <c r="C27" s="295">
        <v>9746</v>
      </c>
      <c r="D27" s="295">
        <v>9204</v>
      </c>
      <c r="E27" s="414">
        <f>D27/C27-1</f>
        <v>-0.056</v>
      </c>
    </row>
    <row r="28" ht="20.1" customHeight="1" spans="1:5">
      <c r="A28" s="415" t="s">
        <v>175</v>
      </c>
      <c r="B28" s="416" t="s">
        <v>139</v>
      </c>
      <c r="C28" s="295"/>
      <c r="D28" s="295"/>
      <c r="E28" s="414"/>
    </row>
    <row r="29" ht="20.1" customHeight="1" spans="1:5">
      <c r="A29" s="415" t="s">
        <v>176</v>
      </c>
      <c r="B29" s="416" t="s">
        <v>141</v>
      </c>
      <c r="C29" s="295"/>
      <c r="D29" s="295"/>
      <c r="E29" s="414"/>
    </row>
    <row r="30" ht="20.1" customHeight="1" spans="1:5">
      <c r="A30" s="415" t="s">
        <v>177</v>
      </c>
      <c r="B30" s="416" t="s">
        <v>178</v>
      </c>
      <c r="C30" s="295"/>
      <c r="D30" s="295"/>
      <c r="E30" s="414"/>
    </row>
    <row r="31" ht="20.1" customHeight="1" spans="1:5">
      <c r="A31" s="415" t="s">
        <v>179</v>
      </c>
      <c r="B31" s="416" t="s">
        <v>180</v>
      </c>
      <c r="C31" s="295"/>
      <c r="D31" s="295"/>
      <c r="E31" s="414"/>
    </row>
    <row r="32" ht="20.1" customHeight="1" spans="1:5">
      <c r="A32" s="415" t="s">
        <v>181</v>
      </c>
      <c r="B32" s="416" t="s">
        <v>182</v>
      </c>
      <c r="C32" s="295">
        <v>0</v>
      </c>
      <c r="D32" s="295">
        <v>0</v>
      </c>
      <c r="E32" s="414"/>
    </row>
    <row r="33" ht="20.1" customHeight="1" spans="1:5">
      <c r="A33" s="415" t="s">
        <v>183</v>
      </c>
      <c r="B33" s="416" t="s">
        <v>184</v>
      </c>
      <c r="C33" s="295"/>
      <c r="D33" s="295"/>
      <c r="E33" s="414"/>
    </row>
    <row r="34" ht="20.1" customHeight="1" spans="1:5">
      <c r="A34" s="415" t="s">
        <v>185</v>
      </c>
      <c r="B34" s="416" t="s">
        <v>186</v>
      </c>
      <c r="C34" s="295"/>
      <c r="D34" s="295"/>
      <c r="E34" s="414"/>
    </row>
    <row r="35" ht="20.1" customHeight="1" spans="1:5">
      <c r="A35" s="415" t="s">
        <v>187</v>
      </c>
      <c r="B35" s="416" t="s">
        <v>155</v>
      </c>
      <c r="C35" s="295"/>
      <c r="D35" s="295"/>
      <c r="E35" s="414"/>
    </row>
    <row r="36" ht="20.1" customHeight="1" spans="1:5">
      <c r="A36" s="417" t="s">
        <v>188</v>
      </c>
      <c r="B36" s="416" t="s">
        <v>189</v>
      </c>
      <c r="C36" s="295"/>
      <c r="D36" s="295"/>
      <c r="E36" s="414"/>
    </row>
    <row r="37" ht="20.1" customHeight="1" spans="1:5">
      <c r="A37" s="411" t="s">
        <v>190</v>
      </c>
      <c r="B37" s="412" t="s">
        <v>191</v>
      </c>
      <c r="C37" s="413">
        <f>SUM(C38:C47)</f>
        <v>667</v>
      </c>
      <c r="D37" s="413">
        <f>SUM(D38:D47)</f>
        <v>1005</v>
      </c>
      <c r="E37" s="414">
        <f>D37/C37-1</f>
        <v>0.507</v>
      </c>
    </row>
    <row r="38" ht="20.1" customHeight="1" spans="1:5">
      <c r="A38" s="415" t="s">
        <v>192</v>
      </c>
      <c r="B38" s="416" t="s">
        <v>137</v>
      </c>
      <c r="C38" s="295">
        <v>642</v>
      </c>
      <c r="D38" s="295">
        <v>720</v>
      </c>
      <c r="E38" s="414">
        <f>D38/C38-1</f>
        <v>0.121</v>
      </c>
    </row>
    <row r="39" ht="20.1" customHeight="1" spans="1:5">
      <c r="A39" s="415" t="s">
        <v>193</v>
      </c>
      <c r="B39" s="416" t="s">
        <v>139</v>
      </c>
      <c r="C39" s="295"/>
      <c r="D39" s="295"/>
      <c r="E39" s="414"/>
    </row>
    <row r="40" ht="20.1" customHeight="1" spans="1:5">
      <c r="A40" s="415" t="s">
        <v>194</v>
      </c>
      <c r="B40" s="416" t="s">
        <v>141</v>
      </c>
      <c r="C40" s="295"/>
      <c r="D40" s="295"/>
      <c r="E40" s="414"/>
    </row>
    <row r="41" ht="20.1" customHeight="1" spans="1:5">
      <c r="A41" s="415" t="s">
        <v>195</v>
      </c>
      <c r="B41" s="416" t="s">
        <v>196</v>
      </c>
      <c r="C41" s="295"/>
      <c r="D41" s="295"/>
      <c r="E41" s="414"/>
    </row>
    <row r="42" ht="20.1" customHeight="1" spans="1:5">
      <c r="A42" s="415" t="s">
        <v>197</v>
      </c>
      <c r="B42" s="416" t="s">
        <v>198</v>
      </c>
      <c r="C42" s="295"/>
      <c r="D42" s="295"/>
      <c r="E42" s="414"/>
    </row>
    <row r="43" ht="20.1" customHeight="1" spans="1:5">
      <c r="A43" s="415" t="s">
        <v>199</v>
      </c>
      <c r="B43" s="416" t="s">
        <v>200</v>
      </c>
      <c r="C43" s="295"/>
      <c r="D43" s="295">
        <v>100</v>
      </c>
      <c r="E43" s="414"/>
    </row>
    <row r="44" ht="20.1" customHeight="1" spans="1:5">
      <c r="A44" s="415" t="s">
        <v>201</v>
      </c>
      <c r="B44" s="416" t="s">
        <v>202</v>
      </c>
      <c r="C44" s="295"/>
      <c r="D44" s="295"/>
      <c r="E44" s="414"/>
    </row>
    <row r="45" ht="20.1" customHeight="1" spans="1:5">
      <c r="A45" s="415" t="s">
        <v>203</v>
      </c>
      <c r="B45" s="416" t="s">
        <v>204</v>
      </c>
      <c r="C45" s="295"/>
      <c r="D45" s="295"/>
      <c r="E45" s="414"/>
    </row>
    <row r="46" ht="20.1" customHeight="1" spans="1:5">
      <c r="A46" s="415" t="s">
        <v>205</v>
      </c>
      <c r="B46" s="416" t="s">
        <v>155</v>
      </c>
      <c r="C46" s="295"/>
      <c r="D46" s="295"/>
      <c r="E46" s="414"/>
    </row>
    <row r="47" ht="20.1" customHeight="1" spans="1:5">
      <c r="A47" s="415" t="s">
        <v>206</v>
      </c>
      <c r="B47" s="416" t="s">
        <v>207</v>
      </c>
      <c r="C47" s="295">
        <v>25</v>
      </c>
      <c r="D47" s="295">
        <v>185</v>
      </c>
      <c r="E47" s="414">
        <f>D47/C47-1</f>
        <v>6.4</v>
      </c>
    </row>
    <row r="48" ht="20.1" customHeight="1" spans="1:5">
      <c r="A48" s="411" t="s">
        <v>208</v>
      </c>
      <c r="B48" s="412" t="s">
        <v>209</v>
      </c>
      <c r="C48" s="413">
        <f>SUM(C49:C58)</f>
        <v>567</v>
      </c>
      <c r="D48" s="413">
        <f>SUM(D49:D58)</f>
        <v>610</v>
      </c>
      <c r="E48" s="414">
        <f>D48/C48-1</f>
        <v>0.076</v>
      </c>
    </row>
    <row r="49" ht="20.1" customHeight="1" spans="1:5">
      <c r="A49" s="415" t="s">
        <v>210</v>
      </c>
      <c r="B49" s="416" t="s">
        <v>137</v>
      </c>
      <c r="C49" s="295">
        <v>376</v>
      </c>
      <c r="D49" s="295">
        <v>368</v>
      </c>
      <c r="E49" s="414">
        <f>D49/C49-1</f>
        <v>-0.021</v>
      </c>
    </row>
    <row r="50" ht="20.1" customHeight="1" spans="1:5">
      <c r="A50" s="415" t="s">
        <v>211</v>
      </c>
      <c r="B50" s="416" t="s">
        <v>139</v>
      </c>
      <c r="C50" s="295"/>
      <c r="D50" s="295"/>
      <c r="E50" s="414"/>
    </row>
    <row r="51" ht="20.1" customHeight="1" spans="1:5">
      <c r="A51" s="415" t="s">
        <v>212</v>
      </c>
      <c r="B51" s="416" t="s">
        <v>141</v>
      </c>
      <c r="C51" s="295"/>
      <c r="D51" s="295"/>
      <c r="E51" s="414"/>
    </row>
    <row r="52" ht="20.1" customHeight="1" spans="1:5">
      <c r="A52" s="415" t="s">
        <v>213</v>
      </c>
      <c r="B52" s="416" t="s">
        <v>214</v>
      </c>
      <c r="C52" s="295">
        <v>0</v>
      </c>
      <c r="D52" s="295">
        <v>0</v>
      </c>
      <c r="E52" s="414"/>
    </row>
    <row r="53" ht="20.1" customHeight="1" spans="1:5">
      <c r="A53" s="415" t="s">
        <v>215</v>
      </c>
      <c r="B53" s="416" t="s">
        <v>216</v>
      </c>
      <c r="C53" s="295">
        <v>0</v>
      </c>
      <c r="D53" s="295">
        <v>0</v>
      </c>
      <c r="E53" s="414"/>
    </row>
    <row r="54" ht="20.1" customHeight="1" spans="1:5">
      <c r="A54" s="415" t="s">
        <v>217</v>
      </c>
      <c r="B54" s="416" t="s">
        <v>218</v>
      </c>
      <c r="C54" s="295">
        <v>0</v>
      </c>
      <c r="D54" s="295">
        <v>0</v>
      </c>
      <c r="E54" s="414"/>
    </row>
    <row r="55" ht="20.1" customHeight="1" spans="1:5">
      <c r="A55" s="415" t="s">
        <v>219</v>
      </c>
      <c r="B55" s="416" t="s">
        <v>220</v>
      </c>
      <c r="C55" s="295">
        <v>93</v>
      </c>
      <c r="D55" s="295">
        <v>67</v>
      </c>
      <c r="E55" s="414">
        <f>D55/C55-1</f>
        <v>-0.28</v>
      </c>
    </row>
    <row r="56" ht="20.1" customHeight="1" spans="1:5">
      <c r="A56" s="415" t="s">
        <v>221</v>
      </c>
      <c r="B56" s="416" t="s">
        <v>222</v>
      </c>
      <c r="C56" s="295">
        <v>45</v>
      </c>
      <c r="D56" s="295">
        <v>65</v>
      </c>
      <c r="E56" s="414">
        <f>D56/C56-1</f>
        <v>0.444</v>
      </c>
    </row>
    <row r="57" ht="20.1" customHeight="1" spans="1:5">
      <c r="A57" s="415" t="s">
        <v>223</v>
      </c>
      <c r="B57" s="416" t="s">
        <v>155</v>
      </c>
      <c r="C57" s="295"/>
      <c r="D57" s="295"/>
      <c r="E57" s="414"/>
    </row>
    <row r="58" ht="20.1" customHeight="1" spans="1:5">
      <c r="A58" s="415" t="s">
        <v>224</v>
      </c>
      <c r="B58" s="416" t="s">
        <v>225</v>
      </c>
      <c r="C58" s="295">
        <v>53</v>
      </c>
      <c r="D58" s="295">
        <v>110</v>
      </c>
      <c r="E58" s="414">
        <f>D58/C58-1</f>
        <v>1.075</v>
      </c>
    </row>
    <row r="59" ht="20.1" customHeight="1" spans="1:5">
      <c r="A59" s="411" t="s">
        <v>226</v>
      </c>
      <c r="B59" s="412" t="s">
        <v>227</v>
      </c>
      <c r="C59" s="413">
        <f>SUM(C60:C69)</f>
        <v>1471</v>
      </c>
      <c r="D59" s="413">
        <f>SUM(D60:D69)</f>
        <v>1449</v>
      </c>
      <c r="E59" s="414">
        <f>D59/C59-1</f>
        <v>-0.015</v>
      </c>
    </row>
    <row r="60" ht="20.1" customHeight="1" spans="1:5">
      <c r="A60" s="415" t="s">
        <v>228</v>
      </c>
      <c r="B60" s="416" t="s">
        <v>137</v>
      </c>
      <c r="C60" s="295">
        <v>849</v>
      </c>
      <c r="D60" s="295">
        <v>816</v>
      </c>
      <c r="E60" s="414">
        <f>D60/C60-1</f>
        <v>-0.039</v>
      </c>
    </row>
    <row r="61" ht="20.1" customHeight="1" spans="1:5">
      <c r="A61" s="415" t="s">
        <v>229</v>
      </c>
      <c r="B61" s="416" t="s">
        <v>139</v>
      </c>
      <c r="C61" s="295"/>
      <c r="D61" s="295"/>
      <c r="E61" s="414"/>
    </row>
    <row r="62" ht="20.1" customHeight="1" spans="1:5">
      <c r="A62" s="415" t="s">
        <v>230</v>
      </c>
      <c r="B62" s="416" t="s">
        <v>141</v>
      </c>
      <c r="C62" s="295"/>
      <c r="D62" s="295"/>
      <c r="E62" s="414"/>
    </row>
    <row r="63" ht="20.1" customHeight="1" spans="1:5">
      <c r="A63" s="415" t="s">
        <v>231</v>
      </c>
      <c r="B63" s="416" t="s">
        <v>232</v>
      </c>
      <c r="C63" s="295"/>
      <c r="D63" s="295"/>
      <c r="E63" s="414"/>
    </row>
    <row r="64" ht="20.1" customHeight="1" spans="1:5">
      <c r="A64" s="415" t="s">
        <v>233</v>
      </c>
      <c r="B64" s="416" t="s">
        <v>234</v>
      </c>
      <c r="C64" s="295"/>
      <c r="D64" s="295">
        <v>25</v>
      </c>
      <c r="E64" s="414"/>
    </row>
    <row r="65" ht="20.1" customHeight="1" spans="1:5">
      <c r="A65" s="415" t="s">
        <v>235</v>
      </c>
      <c r="B65" s="416" t="s">
        <v>236</v>
      </c>
      <c r="C65" s="295"/>
      <c r="D65" s="295"/>
      <c r="E65" s="414"/>
    </row>
    <row r="66" ht="20.1" customHeight="1" spans="1:5">
      <c r="A66" s="415" t="s">
        <v>237</v>
      </c>
      <c r="B66" s="416" t="s">
        <v>238</v>
      </c>
      <c r="C66" s="295">
        <v>89</v>
      </c>
      <c r="D66" s="295">
        <v>45</v>
      </c>
      <c r="E66" s="414">
        <f>D66/C66-1</f>
        <v>-0.494</v>
      </c>
    </row>
    <row r="67" ht="20.1" customHeight="1" spans="1:5">
      <c r="A67" s="415" t="s">
        <v>239</v>
      </c>
      <c r="B67" s="416" t="s">
        <v>240</v>
      </c>
      <c r="C67" s="295">
        <v>256</v>
      </c>
      <c r="D67" s="295">
        <v>220</v>
      </c>
      <c r="E67" s="414">
        <f>D67/C67-1</f>
        <v>-0.141</v>
      </c>
    </row>
    <row r="68" ht="20.1" customHeight="1" spans="1:5">
      <c r="A68" s="415" t="s">
        <v>241</v>
      </c>
      <c r="B68" s="416" t="s">
        <v>155</v>
      </c>
      <c r="C68" s="295">
        <v>211</v>
      </c>
      <c r="D68" s="295">
        <v>343</v>
      </c>
      <c r="E68" s="414">
        <f>D68/C68-1</f>
        <v>0.626</v>
      </c>
    </row>
    <row r="69" ht="20.1" customHeight="1" spans="1:5">
      <c r="A69" s="415" t="s">
        <v>242</v>
      </c>
      <c r="B69" s="416" t="s">
        <v>243</v>
      </c>
      <c r="C69" s="295">
        <v>66</v>
      </c>
      <c r="D69" s="295"/>
      <c r="E69" s="414">
        <f>D69/C69-1</f>
        <v>-1</v>
      </c>
    </row>
    <row r="70" ht="20.1" customHeight="1" spans="1:5">
      <c r="A70" s="411" t="s">
        <v>244</v>
      </c>
      <c r="B70" s="412" t="s">
        <v>245</v>
      </c>
      <c r="C70" s="413">
        <f>SUM(C71:C82)</f>
        <v>30</v>
      </c>
      <c r="D70" s="413">
        <f>SUM(D71:D82)</f>
        <v>30</v>
      </c>
      <c r="E70" s="414">
        <f>D70/C70-1</f>
        <v>0</v>
      </c>
    </row>
    <row r="71" ht="20.1" customHeight="1" spans="1:5">
      <c r="A71" s="415" t="s">
        <v>246</v>
      </c>
      <c r="B71" s="416" t="s">
        <v>137</v>
      </c>
      <c r="C71" s="295"/>
      <c r="D71" s="295">
        <v>30</v>
      </c>
      <c r="E71" s="414"/>
    </row>
    <row r="72" ht="20.1" customHeight="1" spans="1:5">
      <c r="A72" s="415" t="s">
        <v>247</v>
      </c>
      <c r="B72" s="416" t="s">
        <v>139</v>
      </c>
      <c r="C72" s="295">
        <v>30</v>
      </c>
      <c r="D72" s="295">
        <v>0</v>
      </c>
      <c r="E72" s="414">
        <f>D72/C72-1</f>
        <v>-1</v>
      </c>
    </row>
    <row r="73" ht="20.1" customHeight="1" spans="1:5">
      <c r="A73" s="415" t="s">
        <v>248</v>
      </c>
      <c r="B73" s="416" t="s">
        <v>141</v>
      </c>
      <c r="C73" s="295">
        <v>0</v>
      </c>
      <c r="D73" s="295">
        <v>0</v>
      </c>
      <c r="E73" s="414"/>
    </row>
    <row r="74" ht="20.1" customHeight="1" spans="1:5">
      <c r="A74" s="415" t="s">
        <v>249</v>
      </c>
      <c r="B74" s="416" t="s">
        <v>250</v>
      </c>
      <c r="C74" s="418">
        <v>0</v>
      </c>
      <c r="D74" s="418"/>
      <c r="E74" s="414"/>
    </row>
    <row r="75" ht="20.1" customHeight="1" spans="1:5">
      <c r="A75" s="415" t="s">
        <v>251</v>
      </c>
      <c r="B75" s="416" t="s">
        <v>252</v>
      </c>
      <c r="C75" s="418">
        <v>0</v>
      </c>
      <c r="D75" s="418"/>
      <c r="E75" s="414"/>
    </row>
    <row r="76" ht="20.1" customHeight="1" spans="1:5">
      <c r="A76" s="415" t="s">
        <v>253</v>
      </c>
      <c r="B76" s="416" t="s">
        <v>254</v>
      </c>
      <c r="C76" s="418"/>
      <c r="D76" s="418"/>
      <c r="E76" s="414"/>
    </row>
    <row r="77" ht="20.1" customHeight="1" spans="1:5">
      <c r="A77" s="415" t="s">
        <v>255</v>
      </c>
      <c r="B77" s="416" t="s">
        <v>256</v>
      </c>
      <c r="C77" s="418">
        <v>0</v>
      </c>
      <c r="D77" s="418"/>
      <c r="E77" s="414"/>
    </row>
    <row r="78" ht="20.1" customHeight="1" spans="1:5">
      <c r="A78" s="415" t="s">
        <v>257</v>
      </c>
      <c r="B78" s="416" t="s">
        <v>258</v>
      </c>
      <c r="C78" s="418">
        <v>0</v>
      </c>
      <c r="D78" s="418"/>
      <c r="E78" s="414"/>
    </row>
    <row r="79" ht="20.1" customHeight="1" spans="1:5">
      <c r="A79" s="415" t="s">
        <v>259</v>
      </c>
      <c r="B79" s="416" t="s">
        <v>238</v>
      </c>
      <c r="C79" s="418">
        <v>0</v>
      </c>
      <c r="D79" s="418"/>
      <c r="E79" s="414"/>
    </row>
    <row r="80" ht="20.1" customHeight="1" spans="1:5">
      <c r="A80" s="417">
        <v>2010710</v>
      </c>
      <c r="B80" s="416" t="s">
        <v>260</v>
      </c>
      <c r="C80" s="418">
        <v>0</v>
      </c>
      <c r="D80" s="418"/>
      <c r="E80" s="414"/>
    </row>
    <row r="81" ht="20.1" customHeight="1" spans="1:5">
      <c r="A81" s="415" t="s">
        <v>261</v>
      </c>
      <c r="B81" s="416" t="s">
        <v>155</v>
      </c>
      <c r="C81" s="418"/>
      <c r="D81" s="418"/>
      <c r="E81" s="414"/>
    </row>
    <row r="82" ht="20.1" customHeight="1" spans="1:5">
      <c r="A82" s="415" t="s">
        <v>262</v>
      </c>
      <c r="B82" s="416" t="s">
        <v>263</v>
      </c>
      <c r="C82" s="418">
        <v>0</v>
      </c>
      <c r="D82" s="418"/>
      <c r="E82" s="414"/>
    </row>
    <row r="83" ht="20.1" customHeight="1" spans="1:5">
      <c r="A83" s="411" t="s">
        <v>264</v>
      </c>
      <c r="B83" s="412" t="s">
        <v>265</v>
      </c>
      <c r="C83" s="413">
        <f>SUM(C84:C91)</f>
        <v>100</v>
      </c>
      <c r="D83" s="413">
        <f>SUM(D84:D91)</f>
        <v>50</v>
      </c>
      <c r="E83" s="414">
        <f>D83/C83-1</f>
        <v>-0.5</v>
      </c>
    </row>
    <row r="84" ht="20.1" customHeight="1" spans="1:5">
      <c r="A84" s="415" t="s">
        <v>266</v>
      </c>
      <c r="B84" s="416" t="s">
        <v>137</v>
      </c>
      <c r="C84" s="418"/>
      <c r="D84" s="418"/>
      <c r="E84" s="414"/>
    </row>
    <row r="85" ht="20.1" customHeight="1" spans="1:5">
      <c r="A85" s="415" t="s">
        <v>267</v>
      </c>
      <c r="B85" s="416" t="s">
        <v>139</v>
      </c>
      <c r="C85" s="418">
        <v>0</v>
      </c>
      <c r="D85" s="418"/>
      <c r="E85" s="414"/>
    </row>
    <row r="86" ht="20.1" customHeight="1" spans="1:5">
      <c r="A86" s="415" t="s">
        <v>268</v>
      </c>
      <c r="B86" s="416" t="s">
        <v>141</v>
      </c>
      <c r="C86" s="418"/>
      <c r="D86" s="418"/>
      <c r="E86" s="414"/>
    </row>
    <row r="87" ht="20.1" customHeight="1" spans="1:5">
      <c r="A87" s="415" t="s">
        <v>269</v>
      </c>
      <c r="B87" s="416" t="s">
        <v>270</v>
      </c>
      <c r="C87" s="418">
        <v>100</v>
      </c>
      <c r="D87" s="418">
        <v>50</v>
      </c>
      <c r="E87" s="414">
        <f>D87/C87-1</f>
        <v>-0.5</v>
      </c>
    </row>
    <row r="88" ht="20.1" customHeight="1" spans="1:5">
      <c r="A88" s="415" t="s">
        <v>271</v>
      </c>
      <c r="B88" s="416" t="s">
        <v>272</v>
      </c>
      <c r="C88" s="418"/>
      <c r="D88" s="418"/>
      <c r="E88" s="414"/>
    </row>
    <row r="89" ht="20.1" customHeight="1" spans="1:5">
      <c r="A89" s="415" t="s">
        <v>273</v>
      </c>
      <c r="B89" s="416" t="s">
        <v>238</v>
      </c>
      <c r="C89" s="418">
        <v>0</v>
      </c>
      <c r="D89" s="418"/>
      <c r="E89" s="414"/>
    </row>
    <row r="90" ht="20.1" customHeight="1" spans="1:5">
      <c r="A90" s="415" t="s">
        <v>274</v>
      </c>
      <c r="B90" s="416" t="s">
        <v>155</v>
      </c>
      <c r="C90" s="418"/>
      <c r="D90" s="418"/>
      <c r="E90" s="414"/>
    </row>
    <row r="91" ht="20.1" customHeight="1" spans="1:5">
      <c r="A91" s="415" t="s">
        <v>275</v>
      </c>
      <c r="B91" s="416" t="s">
        <v>276</v>
      </c>
      <c r="C91" s="418"/>
      <c r="D91" s="418"/>
      <c r="E91" s="414"/>
    </row>
    <row r="92" ht="20.1" customHeight="1" spans="1:5">
      <c r="A92" s="411" t="s">
        <v>277</v>
      </c>
      <c r="B92" s="412" t="s">
        <v>278</v>
      </c>
      <c r="C92" s="413">
        <f>SUM(C96:C104)</f>
        <v>0</v>
      </c>
      <c r="D92" s="413"/>
      <c r="E92" s="414"/>
    </row>
    <row r="93" ht="20.1" customHeight="1" spans="1:5">
      <c r="A93" s="415" t="s">
        <v>279</v>
      </c>
      <c r="B93" s="416" t="s">
        <v>137</v>
      </c>
      <c r="C93" s="418">
        <v>0</v>
      </c>
      <c r="D93" s="418"/>
      <c r="E93" s="414"/>
    </row>
    <row r="94" ht="20.1" customHeight="1" spans="1:5">
      <c r="A94" s="415" t="s">
        <v>280</v>
      </c>
      <c r="B94" s="416" t="s">
        <v>139</v>
      </c>
      <c r="C94" s="418">
        <v>0</v>
      </c>
      <c r="D94" s="418"/>
      <c r="E94" s="414"/>
    </row>
    <row r="95" ht="20.1" customHeight="1" spans="1:5">
      <c r="A95" s="415" t="s">
        <v>281</v>
      </c>
      <c r="B95" s="416" t="s">
        <v>141</v>
      </c>
      <c r="C95" s="418">
        <v>0</v>
      </c>
      <c r="D95" s="418"/>
      <c r="E95" s="414"/>
    </row>
    <row r="96" ht="20.1" customHeight="1" spans="1:5">
      <c r="A96" s="415" t="s">
        <v>282</v>
      </c>
      <c r="B96" s="416" t="s">
        <v>283</v>
      </c>
      <c r="C96" s="418"/>
      <c r="D96" s="418"/>
      <c r="E96" s="414"/>
    </row>
    <row r="97" ht="20.1" customHeight="1" spans="1:5">
      <c r="A97" s="415" t="s">
        <v>284</v>
      </c>
      <c r="B97" s="416" t="s">
        <v>285</v>
      </c>
      <c r="C97" s="418">
        <v>0</v>
      </c>
      <c r="D97" s="418"/>
      <c r="E97" s="414"/>
    </row>
    <row r="98" ht="20.1" customHeight="1" spans="1:5">
      <c r="A98" s="415" t="s">
        <v>286</v>
      </c>
      <c r="B98" s="416" t="s">
        <v>238</v>
      </c>
      <c r="C98" s="418">
        <v>0</v>
      </c>
      <c r="D98" s="418"/>
      <c r="E98" s="414"/>
    </row>
    <row r="99" ht="20.1" customHeight="1" spans="1:5">
      <c r="A99" s="415" t="s">
        <v>287</v>
      </c>
      <c r="B99" s="416" t="s">
        <v>288</v>
      </c>
      <c r="C99" s="418">
        <v>0</v>
      </c>
      <c r="D99" s="418"/>
      <c r="E99" s="414"/>
    </row>
    <row r="100" ht="20.1" customHeight="1" spans="1:5">
      <c r="A100" s="415" t="s">
        <v>289</v>
      </c>
      <c r="B100" s="416" t="s">
        <v>290</v>
      </c>
      <c r="C100" s="418">
        <v>0</v>
      </c>
      <c r="D100" s="418"/>
      <c r="E100" s="414"/>
    </row>
    <row r="101" ht="20.1" customHeight="1" spans="1:5">
      <c r="A101" s="415" t="s">
        <v>291</v>
      </c>
      <c r="B101" s="416" t="s">
        <v>292</v>
      </c>
      <c r="C101" s="418">
        <v>0</v>
      </c>
      <c r="D101" s="418"/>
      <c r="E101" s="414"/>
    </row>
    <row r="102" ht="20.1" customHeight="1" spans="1:5">
      <c r="A102" s="415" t="s">
        <v>293</v>
      </c>
      <c r="B102" s="416" t="s">
        <v>294</v>
      </c>
      <c r="C102" s="418">
        <v>0</v>
      </c>
      <c r="D102" s="418"/>
      <c r="E102" s="414"/>
    </row>
    <row r="103" ht="20.1" customHeight="1" spans="1:5">
      <c r="A103" s="415" t="s">
        <v>295</v>
      </c>
      <c r="B103" s="416" t="s">
        <v>155</v>
      </c>
      <c r="C103" s="418">
        <v>0</v>
      </c>
      <c r="D103" s="418"/>
      <c r="E103" s="414"/>
    </row>
    <row r="104" ht="20.1" customHeight="1" spans="1:5">
      <c r="A104" s="415" t="s">
        <v>296</v>
      </c>
      <c r="B104" s="416" t="s">
        <v>297</v>
      </c>
      <c r="C104" s="418"/>
      <c r="D104" s="418"/>
      <c r="E104" s="414"/>
    </row>
    <row r="105" ht="20.1" customHeight="1" spans="1:5">
      <c r="A105" s="411" t="s">
        <v>298</v>
      </c>
      <c r="B105" s="412" t="s">
        <v>299</v>
      </c>
      <c r="C105" s="413">
        <f>SUM(C106:C114)</f>
        <v>0</v>
      </c>
      <c r="D105" s="413"/>
      <c r="E105" s="414"/>
    </row>
    <row r="106" ht="20.1" customHeight="1" spans="1:5">
      <c r="A106" s="415" t="s">
        <v>300</v>
      </c>
      <c r="B106" s="416" t="s">
        <v>137</v>
      </c>
      <c r="C106" s="418"/>
      <c r="D106" s="418"/>
      <c r="E106" s="414"/>
    </row>
    <row r="107" ht="20.1" customHeight="1" spans="1:5">
      <c r="A107" s="415" t="s">
        <v>301</v>
      </c>
      <c r="B107" s="416" t="s">
        <v>139</v>
      </c>
      <c r="C107" s="418">
        <v>0</v>
      </c>
      <c r="D107" s="418"/>
      <c r="E107" s="414"/>
    </row>
    <row r="108" ht="20.1" customHeight="1" spans="1:5">
      <c r="A108" s="415" t="s">
        <v>302</v>
      </c>
      <c r="B108" s="416" t="s">
        <v>141</v>
      </c>
      <c r="C108" s="418">
        <v>0</v>
      </c>
      <c r="D108" s="418"/>
      <c r="E108" s="414"/>
    </row>
    <row r="109" ht="20.1" customHeight="1" spans="1:5">
      <c r="A109" s="415" t="s">
        <v>303</v>
      </c>
      <c r="B109" s="416" t="s">
        <v>304</v>
      </c>
      <c r="C109" s="418">
        <v>0</v>
      </c>
      <c r="D109" s="418"/>
      <c r="E109" s="414"/>
    </row>
    <row r="110" ht="20.1" customHeight="1" spans="1:5">
      <c r="A110" s="415" t="s">
        <v>305</v>
      </c>
      <c r="B110" s="416" t="s">
        <v>306</v>
      </c>
      <c r="C110" s="418">
        <v>0</v>
      </c>
      <c r="D110" s="418"/>
      <c r="E110" s="414"/>
    </row>
    <row r="111" ht="20.1" customHeight="1" spans="1:5">
      <c r="A111" s="415" t="s">
        <v>307</v>
      </c>
      <c r="B111" s="416" t="s">
        <v>308</v>
      </c>
      <c r="C111" s="418">
        <v>0</v>
      </c>
      <c r="D111" s="418"/>
      <c r="E111" s="414"/>
    </row>
    <row r="112" ht="20.1" customHeight="1" spans="1:5">
      <c r="A112" s="415" t="s">
        <v>309</v>
      </c>
      <c r="B112" s="416" t="s">
        <v>310</v>
      </c>
      <c r="C112" s="418"/>
      <c r="D112" s="418"/>
      <c r="E112" s="414"/>
    </row>
    <row r="113" ht="20.1" customHeight="1" spans="1:5">
      <c r="A113" s="415" t="s">
        <v>311</v>
      </c>
      <c r="B113" s="416" t="s">
        <v>155</v>
      </c>
      <c r="C113" s="418"/>
      <c r="D113" s="418"/>
      <c r="E113" s="414"/>
    </row>
    <row r="114" ht="20.1" customHeight="1" spans="1:5">
      <c r="A114" s="415" t="s">
        <v>312</v>
      </c>
      <c r="B114" s="416" t="s">
        <v>313</v>
      </c>
      <c r="C114" s="418"/>
      <c r="D114" s="418"/>
      <c r="E114" s="414"/>
    </row>
    <row r="115" ht="20.1" customHeight="1" spans="1:5">
      <c r="A115" s="411" t="s">
        <v>314</v>
      </c>
      <c r="B115" s="412" t="s">
        <v>315</v>
      </c>
      <c r="C115" s="413">
        <f>SUM(C116:C123)</f>
        <v>1889</v>
      </c>
      <c r="D115" s="413">
        <f>SUM(D116:D123)</f>
        <v>2095</v>
      </c>
      <c r="E115" s="414">
        <f>D115/C115-1</f>
        <v>0.109</v>
      </c>
    </row>
    <row r="116" ht="20.1" customHeight="1" spans="1:5">
      <c r="A116" s="415" t="s">
        <v>316</v>
      </c>
      <c r="B116" s="416" t="s">
        <v>137</v>
      </c>
      <c r="C116" s="295">
        <v>1804</v>
      </c>
      <c r="D116" s="295">
        <v>2015</v>
      </c>
      <c r="E116" s="414">
        <f>D116/C116-1</f>
        <v>0.117</v>
      </c>
    </row>
    <row r="117" ht="20.1" customHeight="1" spans="1:5">
      <c r="A117" s="415" t="s">
        <v>317</v>
      </c>
      <c r="B117" s="416" t="s">
        <v>139</v>
      </c>
      <c r="C117" s="295">
        <v>0</v>
      </c>
      <c r="D117" s="295">
        <v>0</v>
      </c>
      <c r="E117" s="414"/>
    </row>
    <row r="118" ht="20.1" customHeight="1" spans="1:5">
      <c r="A118" s="415" t="s">
        <v>318</v>
      </c>
      <c r="B118" s="416" t="s">
        <v>141</v>
      </c>
      <c r="C118" s="295"/>
      <c r="D118" s="295"/>
      <c r="E118" s="414"/>
    </row>
    <row r="119" ht="20.1" customHeight="1" spans="1:5">
      <c r="A119" s="415" t="s">
        <v>319</v>
      </c>
      <c r="B119" s="416" t="s">
        <v>320</v>
      </c>
      <c r="C119" s="295">
        <v>50</v>
      </c>
      <c r="D119" s="295">
        <v>80</v>
      </c>
      <c r="E119" s="414">
        <f>D119/C119-1</f>
        <v>0.6</v>
      </c>
    </row>
    <row r="120" ht="20.1" customHeight="1" spans="1:5">
      <c r="A120" s="415" t="s">
        <v>321</v>
      </c>
      <c r="B120" s="416" t="s">
        <v>322</v>
      </c>
      <c r="C120" s="295">
        <v>0</v>
      </c>
      <c r="D120" s="295">
        <v>0</v>
      </c>
      <c r="E120" s="414"/>
    </row>
    <row r="121" ht="20.1" customHeight="1" spans="1:5">
      <c r="A121" s="415" t="s">
        <v>323</v>
      </c>
      <c r="B121" s="416" t="s">
        <v>324</v>
      </c>
      <c r="C121" s="295">
        <v>0</v>
      </c>
      <c r="D121" s="295">
        <v>0</v>
      </c>
      <c r="E121" s="414"/>
    </row>
    <row r="122" ht="20.1" customHeight="1" spans="1:5">
      <c r="A122" s="415" t="s">
        <v>325</v>
      </c>
      <c r="B122" s="416" t="s">
        <v>155</v>
      </c>
      <c r="C122" s="295"/>
      <c r="D122" s="295"/>
      <c r="E122" s="414"/>
    </row>
    <row r="123" ht="20.1" customHeight="1" spans="1:5">
      <c r="A123" s="415" t="s">
        <v>326</v>
      </c>
      <c r="B123" s="416" t="s">
        <v>327</v>
      </c>
      <c r="C123" s="295">
        <v>35</v>
      </c>
      <c r="D123" s="295"/>
      <c r="E123" s="414">
        <f>D123/C123-1</f>
        <v>-1</v>
      </c>
    </row>
    <row r="124" ht="20.1" customHeight="1" spans="1:5">
      <c r="A124" s="411" t="s">
        <v>328</v>
      </c>
      <c r="B124" s="412" t="s">
        <v>329</v>
      </c>
      <c r="C124" s="413">
        <f>SUM(C125:C134)</f>
        <v>0</v>
      </c>
      <c r="D124" s="413"/>
      <c r="E124" s="414"/>
    </row>
    <row r="125" ht="20.1" customHeight="1" spans="1:5">
      <c r="A125" s="415" t="s">
        <v>330</v>
      </c>
      <c r="B125" s="416" t="s">
        <v>137</v>
      </c>
      <c r="C125" s="418"/>
      <c r="D125" s="418"/>
      <c r="E125" s="414"/>
    </row>
    <row r="126" ht="20.1" customHeight="1" spans="1:5">
      <c r="A126" s="415" t="s">
        <v>331</v>
      </c>
      <c r="B126" s="416" t="s">
        <v>139</v>
      </c>
      <c r="C126" s="418">
        <v>0</v>
      </c>
      <c r="D126" s="418"/>
      <c r="E126" s="414"/>
    </row>
    <row r="127" ht="20.1" customHeight="1" spans="1:5">
      <c r="A127" s="415" t="s">
        <v>332</v>
      </c>
      <c r="B127" s="416" t="s">
        <v>141</v>
      </c>
      <c r="C127" s="418"/>
      <c r="D127" s="418"/>
      <c r="E127" s="414"/>
    </row>
    <row r="128" ht="20.1" customHeight="1" spans="1:5">
      <c r="A128" s="415" t="s">
        <v>333</v>
      </c>
      <c r="B128" s="416" t="s">
        <v>334</v>
      </c>
      <c r="C128" s="418">
        <v>0</v>
      </c>
      <c r="D128" s="418"/>
      <c r="E128" s="414"/>
    </row>
    <row r="129" ht="20.1" customHeight="1" spans="1:5">
      <c r="A129" s="415" t="s">
        <v>335</v>
      </c>
      <c r="B129" s="416" t="s">
        <v>336</v>
      </c>
      <c r="C129" s="418">
        <v>0</v>
      </c>
      <c r="D129" s="418"/>
      <c r="E129" s="414"/>
    </row>
    <row r="130" ht="20.1" customHeight="1" spans="1:5">
      <c r="A130" s="415" t="s">
        <v>337</v>
      </c>
      <c r="B130" s="416" t="s">
        <v>338</v>
      </c>
      <c r="C130" s="418">
        <v>0</v>
      </c>
      <c r="D130" s="418"/>
      <c r="E130" s="414"/>
    </row>
    <row r="131" ht="20.1" customHeight="1" spans="1:5">
      <c r="A131" s="415" t="s">
        <v>339</v>
      </c>
      <c r="B131" s="416" t="s">
        <v>340</v>
      </c>
      <c r="C131" s="418">
        <v>0</v>
      </c>
      <c r="D131" s="418"/>
      <c r="E131" s="414"/>
    </row>
    <row r="132" ht="20.1" customHeight="1" spans="1:5">
      <c r="A132" s="415" t="s">
        <v>341</v>
      </c>
      <c r="B132" s="416" t="s">
        <v>342</v>
      </c>
      <c r="C132" s="418"/>
      <c r="D132" s="418"/>
      <c r="E132" s="414"/>
    </row>
    <row r="133" ht="20.1" customHeight="1" spans="1:5">
      <c r="A133" s="415" t="s">
        <v>343</v>
      </c>
      <c r="B133" s="416" t="s">
        <v>155</v>
      </c>
      <c r="C133" s="418"/>
      <c r="D133" s="418"/>
      <c r="E133" s="414"/>
    </row>
    <row r="134" ht="20.1" customHeight="1" spans="1:5">
      <c r="A134" s="415" t="s">
        <v>344</v>
      </c>
      <c r="B134" s="416" t="s">
        <v>345</v>
      </c>
      <c r="C134" s="418">
        <v>0</v>
      </c>
      <c r="D134" s="418"/>
      <c r="E134" s="414"/>
    </row>
    <row r="135" ht="20.1" customHeight="1" spans="1:5">
      <c r="A135" s="411" t="s">
        <v>346</v>
      </c>
      <c r="B135" s="412" t="s">
        <v>347</v>
      </c>
      <c r="C135" s="413">
        <f>SUM(C136:C147)</f>
        <v>0</v>
      </c>
      <c r="D135" s="413"/>
      <c r="E135" s="414"/>
    </row>
    <row r="136" ht="20.1" customHeight="1" spans="1:5">
      <c r="A136" s="415" t="s">
        <v>348</v>
      </c>
      <c r="B136" s="416" t="s">
        <v>137</v>
      </c>
      <c r="C136" s="418">
        <v>0</v>
      </c>
      <c r="D136" s="418"/>
      <c r="E136" s="414"/>
    </row>
    <row r="137" ht="20.1" customHeight="1" spans="1:5">
      <c r="A137" s="415" t="s">
        <v>349</v>
      </c>
      <c r="B137" s="416" t="s">
        <v>139</v>
      </c>
      <c r="C137" s="418"/>
      <c r="D137" s="418"/>
      <c r="E137" s="414"/>
    </row>
    <row r="138" ht="20.1" customHeight="1" spans="1:5">
      <c r="A138" s="415" t="s">
        <v>350</v>
      </c>
      <c r="B138" s="416" t="s">
        <v>141</v>
      </c>
      <c r="C138" s="418">
        <v>0</v>
      </c>
      <c r="D138" s="418"/>
      <c r="E138" s="414"/>
    </row>
    <row r="139" ht="20.1" customHeight="1" spans="1:5">
      <c r="A139" s="415" t="s">
        <v>351</v>
      </c>
      <c r="B139" s="416" t="s">
        <v>352</v>
      </c>
      <c r="C139" s="418">
        <v>0</v>
      </c>
      <c r="D139" s="418"/>
      <c r="E139" s="414"/>
    </row>
    <row r="140" ht="20.1" customHeight="1" spans="1:5">
      <c r="A140" s="415" t="s">
        <v>353</v>
      </c>
      <c r="B140" s="416" t="s">
        <v>354</v>
      </c>
      <c r="C140" s="418"/>
      <c r="D140" s="418"/>
      <c r="E140" s="414"/>
    </row>
    <row r="141" ht="20.1" customHeight="1" spans="1:5">
      <c r="A141" s="415" t="s">
        <v>355</v>
      </c>
      <c r="B141" s="416" t="s">
        <v>356</v>
      </c>
      <c r="C141" s="418"/>
      <c r="D141" s="418"/>
      <c r="E141" s="414"/>
    </row>
    <row r="142" ht="20.1" customHeight="1" spans="1:5">
      <c r="A142" s="415" t="s">
        <v>357</v>
      </c>
      <c r="B142" s="416" t="s">
        <v>358</v>
      </c>
      <c r="C142" s="418">
        <v>0</v>
      </c>
      <c r="D142" s="418"/>
      <c r="E142" s="414"/>
    </row>
    <row r="143" ht="20.1" customHeight="1" spans="1:5">
      <c r="A143" s="415" t="s">
        <v>359</v>
      </c>
      <c r="B143" s="416" t="s">
        <v>360</v>
      </c>
      <c r="C143" s="418">
        <v>0</v>
      </c>
      <c r="D143" s="418"/>
      <c r="E143" s="414"/>
    </row>
    <row r="144" ht="20.1" customHeight="1" spans="1:5">
      <c r="A144" s="415" t="s">
        <v>361</v>
      </c>
      <c r="B144" s="416" t="s">
        <v>362</v>
      </c>
      <c r="C144" s="418">
        <v>0</v>
      </c>
      <c r="D144" s="418"/>
      <c r="E144" s="414"/>
    </row>
    <row r="145" ht="20.1" customHeight="1" spans="1:5">
      <c r="A145" s="415" t="s">
        <v>363</v>
      </c>
      <c r="B145" s="416" t="s">
        <v>364</v>
      </c>
      <c r="C145" s="418">
        <v>0</v>
      </c>
      <c r="D145" s="418"/>
      <c r="E145" s="414"/>
    </row>
    <row r="146" ht="20.1" customHeight="1" spans="1:5">
      <c r="A146" s="415" t="s">
        <v>365</v>
      </c>
      <c r="B146" s="416" t="s">
        <v>155</v>
      </c>
      <c r="C146" s="418">
        <v>0</v>
      </c>
      <c r="D146" s="418"/>
      <c r="E146" s="414"/>
    </row>
    <row r="147" ht="20.1" customHeight="1" spans="1:5">
      <c r="A147" s="415" t="s">
        <v>366</v>
      </c>
      <c r="B147" s="416" t="s">
        <v>367</v>
      </c>
      <c r="C147" s="418"/>
      <c r="D147" s="418"/>
      <c r="E147" s="414"/>
    </row>
    <row r="148" ht="20.1" customHeight="1" spans="1:5">
      <c r="A148" s="411" t="s">
        <v>368</v>
      </c>
      <c r="B148" s="412" t="s">
        <v>369</v>
      </c>
      <c r="C148" s="413">
        <f>SUM(C149:C154)</f>
        <v>606</v>
      </c>
      <c r="D148" s="413">
        <f>SUM(D149:D154)</f>
        <v>711</v>
      </c>
      <c r="E148" s="414">
        <f>D148/C148-1</f>
        <v>0.173</v>
      </c>
    </row>
    <row r="149" ht="20.1" customHeight="1" spans="1:5">
      <c r="A149" s="415" t="s">
        <v>370</v>
      </c>
      <c r="B149" s="416" t="s">
        <v>137</v>
      </c>
      <c r="C149" s="295">
        <v>601</v>
      </c>
      <c r="D149" s="295">
        <v>601</v>
      </c>
      <c r="E149" s="414">
        <f>D149/C149-1</f>
        <v>0</v>
      </c>
    </row>
    <row r="150" ht="20.1" customHeight="1" spans="1:5">
      <c r="A150" s="415" t="s">
        <v>371</v>
      </c>
      <c r="B150" s="416" t="s">
        <v>139</v>
      </c>
      <c r="C150" s="295">
        <v>0</v>
      </c>
      <c r="D150" s="295">
        <v>0</v>
      </c>
      <c r="E150" s="414"/>
    </row>
    <row r="151" ht="20.1" customHeight="1" spans="1:5">
      <c r="A151" s="415" t="s">
        <v>372</v>
      </c>
      <c r="B151" s="416" t="s">
        <v>141</v>
      </c>
      <c r="C151" s="295"/>
      <c r="D151" s="295"/>
      <c r="E151" s="414"/>
    </row>
    <row r="152" ht="20.1" customHeight="1" spans="1:5">
      <c r="A152" s="415" t="s">
        <v>373</v>
      </c>
      <c r="B152" s="416" t="s">
        <v>374</v>
      </c>
      <c r="C152" s="295">
        <v>5</v>
      </c>
      <c r="D152" s="295">
        <v>10</v>
      </c>
      <c r="E152" s="414">
        <f>D152/C152-1</f>
        <v>1</v>
      </c>
    </row>
    <row r="153" ht="20.1" customHeight="1" spans="1:5">
      <c r="A153" s="415" t="s">
        <v>375</v>
      </c>
      <c r="B153" s="416" t="s">
        <v>155</v>
      </c>
      <c r="C153" s="295"/>
      <c r="D153" s="295"/>
      <c r="E153" s="414"/>
    </row>
    <row r="154" ht="20.1" customHeight="1" spans="1:5">
      <c r="A154" s="415" t="s">
        <v>376</v>
      </c>
      <c r="B154" s="416" t="s">
        <v>377</v>
      </c>
      <c r="C154" s="295"/>
      <c r="D154" s="295">
        <v>100</v>
      </c>
      <c r="E154" s="414"/>
    </row>
    <row r="155" ht="20.1" customHeight="1" spans="1:5">
      <c r="A155" s="411" t="s">
        <v>378</v>
      </c>
      <c r="B155" s="412" t="s">
        <v>379</v>
      </c>
      <c r="C155" s="413">
        <f>SUM(C156:C162)</f>
        <v>2</v>
      </c>
      <c r="D155" s="413">
        <f>SUM(D156:D162)</f>
        <v>20</v>
      </c>
      <c r="E155" s="414">
        <f>D155/C155-1</f>
        <v>9</v>
      </c>
    </row>
    <row r="156" ht="20.1" customHeight="1" spans="1:5">
      <c r="A156" s="415" t="s">
        <v>380</v>
      </c>
      <c r="B156" s="416" t="s">
        <v>137</v>
      </c>
      <c r="C156" s="295"/>
      <c r="D156" s="295"/>
      <c r="E156" s="414"/>
    </row>
    <row r="157" ht="20.1" customHeight="1" spans="1:5">
      <c r="A157" s="415" t="s">
        <v>381</v>
      </c>
      <c r="B157" s="416" t="s">
        <v>139</v>
      </c>
      <c r="C157" s="295">
        <v>0</v>
      </c>
      <c r="D157" s="295">
        <v>0</v>
      </c>
      <c r="E157" s="414"/>
    </row>
    <row r="158" ht="20.1" customHeight="1" spans="1:5">
      <c r="A158" s="415" t="s">
        <v>382</v>
      </c>
      <c r="B158" s="416" t="s">
        <v>141</v>
      </c>
      <c r="C158" s="295"/>
      <c r="D158" s="295"/>
      <c r="E158" s="414"/>
    </row>
    <row r="159" ht="20.1" customHeight="1" spans="1:5">
      <c r="A159" s="415" t="s">
        <v>383</v>
      </c>
      <c r="B159" s="416" t="s">
        <v>384</v>
      </c>
      <c r="C159" s="295">
        <v>0</v>
      </c>
      <c r="D159" s="295">
        <v>0</v>
      </c>
      <c r="E159" s="414"/>
    </row>
    <row r="160" ht="20.1" customHeight="1" spans="1:5">
      <c r="A160" s="415" t="s">
        <v>385</v>
      </c>
      <c r="B160" s="416" t="s">
        <v>386</v>
      </c>
      <c r="C160" s="295"/>
      <c r="D160" s="295"/>
      <c r="E160" s="414"/>
    </row>
    <row r="161" ht="20.1" customHeight="1" spans="1:5">
      <c r="A161" s="415" t="s">
        <v>387</v>
      </c>
      <c r="B161" s="416" t="s">
        <v>155</v>
      </c>
      <c r="C161" s="295"/>
      <c r="D161" s="295"/>
      <c r="E161" s="414"/>
    </row>
    <row r="162" ht="20.1" customHeight="1" spans="1:5">
      <c r="A162" s="415" t="s">
        <v>388</v>
      </c>
      <c r="B162" s="416" t="s">
        <v>389</v>
      </c>
      <c r="C162" s="295">
        <v>2</v>
      </c>
      <c r="D162" s="295">
        <v>20</v>
      </c>
      <c r="E162" s="414">
        <f>D162/C162-1</f>
        <v>9</v>
      </c>
    </row>
    <row r="163" ht="20.1" customHeight="1" spans="1:5">
      <c r="A163" s="411" t="s">
        <v>390</v>
      </c>
      <c r="B163" s="412" t="s">
        <v>391</v>
      </c>
      <c r="C163" s="413">
        <f>SUM(C164:C168)</f>
        <v>154</v>
      </c>
      <c r="D163" s="413">
        <f>SUM(D164:D168)</f>
        <v>157</v>
      </c>
      <c r="E163" s="414">
        <f>D163/C163-1</f>
        <v>0.019</v>
      </c>
    </row>
    <row r="164" ht="20.1" customHeight="1" spans="1:5">
      <c r="A164" s="415" t="s">
        <v>392</v>
      </c>
      <c r="B164" s="416" t="s">
        <v>137</v>
      </c>
      <c r="C164" s="295">
        <v>154</v>
      </c>
      <c r="D164" s="295">
        <v>112</v>
      </c>
      <c r="E164" s="414">
        <f>D164/C164-1</f>
        <v>-0.273</v>
      </c>
    </row>
    <row r="165" ht="20.1" customHeight="1" spans="1:5">
      <c r="A165" s="415" t="s">
        <v>393</v>
      </c>
      <c r="B165" s="416" t="s">
        <v>139</v>
      </c>
      <c r="C165" s="295">
        <v>0</v>
      </c>
      <c r="D165" s="295">
        <v>0</v>
      </c>
      <c r="E165" s="414"/>
    </row>
    <row r="166" ht="20.1" customHeight="1" spans="1:5">
      <c r="A166" s="415" t="s">
        <v>394</v>
      </c>
      <c r="B166" s="416" t="s">
        <v>141</v>
      </c>
      <c r="C166" s="295">
        <v>0</v>
      </c>
      <c r="D166" s="295">
        <v>0</v>
      </c>
      <c r="E166" s="414"/>
    </row>
    <row r="167" ht="20.1" customHeight="1" spans="1:5">
      <c r="A167" s="415" t="s">
        <v>395</v>
      </c>
      <c r="B167" s="416" t="s">
        <v>396</v>
      </c>
      <c r="C167" s="295"/>
      <c r="D167" s="295">
        <v>15</v>
      </c>
      <c r="E167" s="414"/>
    </row>
    <row r="168" ht="20.1" customHeight="1" spans="1:5">
      <c r="A168" s="415" t="s">
        <v>397</v>
      </c>
      <c r="B168" s="416" t="s">
        <v>398</v>
      </c>
      <c r="C168" s="295">
        <v>0</v>
      </c>
      <c r="D168" s="295">
        <v>30</v>
      </c>
      <c r="E168" s="414"/>
    </row>
    <row r="169" ht="20.1" customHeight="1" spans="1:5">
      <c r="A169" s="411" t="s">
        <v>399</v>
      </c>
      <c r="B169" s="412" t="s">
        <v>400</v>
      </c>
      <c r="C169" s="413">
        <f>SUM(C170:C175)</f>
        <v>114</v>
      </c>
      <c r="D169" s="413">
        <f>SUM(D170:D175)</f>
        <v>270</v>
      </c>
      <c r="E169" s="414">
        <f>D169/C169-1</f>
        <v>1.368</v>
      </c>
    </row>
    <row r="170" ht="20.1" customHeight="1" spans="1:5">
      <c r="A170" s="415" t="s">
        <v>401</v>
      </c>
      <c r="B170" s="416" t="s">
        <v>137</v>
      </c>
      <c r="C170" s="295">
        <v>114</v>
      </c>
      <c r="D170" s="295">
        <v>120</v>
      </c>
      <c r="E170" s="414">
        <f>D170/C170-1</f>
        <v>0.053</v>
      </c>
    </row>
    <row r="171" ht="20.1" customHeight="1" spans="1:5">
      <c r="A171" s="415" t="s">
        <v>402</v>
      </c>
      <c r="B171" s="416" t="s">
        <v>139</v>
      </c>
      <c r="C171" s="295">
        <v>0</v>
      </c>
      <c r="D171" s="295">
        <v>0</v>
      </c>
      <c r="E171" s="414"/>
    </row>
    <row r="172" ht="20.1" customHeight="1" spans="1:5">
      <c r="A172" s="415" t="s">
        <v>403</v>
      </c>
      <c r="B172" s="416" t="s">
        <v>141</v>
      </c>
      <c r="C172" s="295">
        <v>0</v>
      </c>
      <c r="D172" s="295">
        <v>0</v>
      </c>
      <c r="E172" s="414"/>
    </row>
    <row r="173" ht="20.1" customHeight="1" spans="1:5">
      <c r="A173" s="415" t="s">
        <v>404</v>
      </c>
      <c r="B173" s="416" t="s">
        <v>168</v>
      </c>
      <c r="C173" s="295"/>
      <c r="D173" s="295"/>
      <c r="E173" s="414"/>
    </row>
    <row r="174" ht="20.1" customHeight="1" spans="1:5">
      <c r="A174" s="415" t="s">
        <v>405</v>
      </c>
      <c r="B174" s="416" t="s">
        <v>155</v>
      </c>
      <c r="C174" s="295">
        <v>0</v>
      </c>
      <c r="D174" s="295">
        <v>0</v>
      </c>
      <c r="E174" s="414"/>
    </row>
    <row r="175" ht="20.1" customHeight="1" spans="1:5">
      <c r="A175" s="415" t="s">
        <v>406</v>
      </c>
      <c r="B175" s="416" t="s">
        <v>407</v>
      </c>
      <c r="C175" s="295"/>
      <c r="D175" s="295">
        <v>150</v>
      </c>
      <c r="E175" s="414"/>
    </row>
    <row r="176" ht="20.1" customHeight="1" spans="1:5">
      <c r="A176" s="411" t="s">
        <v>408</v>
      </c>
      <c r="B176" s="412" t="s">
        <v>409</v>
      </c>
      <c r="C176" s="413">
        <f>SUM(C177:C182)</f>
        <v>533</v>
      </c>
      <c r="D176" s="413">
        <f>SUM(D177:D182)</f>
        <v>529</v>
      </c>
      <c r="E176" s="414">
        <f>D176/C176-1</f>
        <v>-0.008</v>
      </c>
    </row>
    <row r="177" ht="20.1" customHeight="1" spans="1:5">
      <c r="A177" s="415" t="s">
        <v>410</v>
      </c>
      <c r="B177" s="416" t="s">
        <v>137</v>
      </c>
      <c r="C177" s="295">
        <v>465</v>
      </c>
      <c r="D177" s="295">
        <v>445</v>
      </c>
      <c r="E177" s="414">
        <f>D177/C177-1</f>
        <v>-0.043</v>
      </c>
    </row>
    <row r="178" ht="20.1" customHeight="1" spans="1:5">
      <c r="A178" s="415" t="s">
        <v>411</v>
      </c>
      <c r="B178" s="416" t="s">
        <v>139</v>
      </c>
      <c r="C178" s="295">
        <v>2</v>
      </c>
      <c r="D178" s="295"/>
      <c r="E178" s="414">
        <f>D178/C178-1</f>
        <v>-1</v>
      </c>
    </row>
    <row r="179" ht="20.1" customHeight="1" spans="1:5">
      <c r="A179" s="415" t="s">
        <v>412</v>
      </c>
      <c r="B179" s="416" t="s">
        <v>141</v>
      </c>
      <c r="C179" s="295"/>
      <c r="D179" s="295"/>
      <c r="E179" s="414"/>
    </row>
    <row r="180" ht="20.1" customHeight="1" spans="1:5">
      <c r="A180" s="415">
        <v>2012906</v>
      </c>
      <c r="B180" s="416" t="s">
        <v>413</v>
      </c>
      <c r="C180" s="295">
        <v>15</v>
      </c>
      <c r="D180" s="295">
        <v>10</v>
      </c>
      <c r="E180" s="414">
        <f>D180/C180-1</f>
        <v>-0.333</v>
      </c>
    </row>
    <row r="181" ht="20.1" customHeight="1" spans="1:5">
      <c r="A181" s="415" t="s">
        <v>414</v>
      </c>
      <c r="B181" s="416" t="s">
        <v>155</v>
      </c>
      <c r="C181" s="295"/>
      <c r="D181" s="295"/>
      <c r="E181" s="414"/>
    </row>
    <row r="182" ht="20.1" customHeight="1" spans="1:5">
      <c r="A182" s="415" t="s">
        <v>415</v>
      </c>
      <c r="B182" s="416" t="s">
        <v>416</v>
      </c>
      <c r="C182" s="295">
        <v>51</v>
      </c>
      <c r="D182" s="295">
        <v>74</v>
      </c>
      <c r="E182" s="414">
        <f>D182/C182-1</f>
        <v>0.451</v>
      </c>
    </row>
    <row r="183" ht="20.1" customHeight="1" spans="1:5">
      <c r="A183" s="411" t="s">
        <v>417</v>
      </c>
      <c r="B183" s="412" t="s">
        <v>418</v>
      </c>
      <c r="C183" s="413">
        <f>SUM(C184:C189)</f>
        <v>3094</v>
      </c>
      <c r="D183" s="413">
        <f>SUM(D184:D189)</f>
        <v>3032</v>
      </c>
      <c r="E183" s="414">
        <f>D183/C183-1</f>
        <v>-0.02</v>
      </c>
    </row>
    <row r="184" ht="20.1" customHeight="1" spans="1:5">
      <c r="A184" s="415" t="s">
        <v>419</v>
      </c>
      <c r="B184" s="416" t="s">
        <v>137</v>
      </c>
      <c r="C184" s="295">
        <v>3054</v>
      </c>
      <c r="D184" s="295">
        <v>3032</v>
      </c>
      <c r="E184" s="414">
        <f>D184/C184-1</f>
        <v>-0.007</v>
      </c>
    </row>
    <row r="185" ht="20.1" customHeight="1" spans="1:5">
      <c r="A185" s="415" t="s">
        <v>420</v>
      </c>
      <c r="B185" s="416" t="s">
        <v>139</v>
      </c>
      <c r="C185" s="295">
        <v>0</v>
      </c>
      <c r="D185" s="295">
        <v>0</v>
      </c>
      <c r="E185" s="414"/>
    </row>
    <row r="186" ht="20.1" customHeight="1" spans="1:5">
      <c r="A186" s="415" t="s">
        <v>421</v>
      </c>
      <c r="B186" s="416" t="s">
        <v>141</v>
      </c>
      <c r="C186" s="295"/>
      <c r="D186" s="295"/>
      <c r="E186" s="414"/>
    </row>
    <row r="187" ht="20.1" customHeight="1" spans="1:5">
      <c r="A187" s="415" t="s">
        <v>422</v>
      </c>
      <c r="B187" s="416" t="s">
        <v>423</v>
      </c>
      <c r="C187" s="295">
        <v>40</v>
      </c>
      <c r="D187" s="295"/>
      <c r="E187" s="414">
        <f>D187/C187-1</f>
        <v>-1</v>
      </c>
    </row>
    <row r="188" ht="20.1" customHeight="1" spans="1:5">
      <c r="A188" s="415" t="s">
        <v>424</v>
      </c>
      <c r="B188" s="416" t="s">
        <v>155</v>
      </c>
      <c r="C188" s="295"/>
      <c r="D188" s="295"/>
      <c r="E188" s="414"/>
    </row>
    <row r="189" ht="20.1" customHeight="1" spans="1:5">
      <c r="A189" s="415" t="s">
        <v>425</v>
      </c>
      <c r="B189" s="416" t="s">
        <v>426</v>
      </c>
      <c r="C189" s="295"/>
      <c r="D189" s="295"/>
      <c r="E189" s="414"/>
    </row>
    <row r="190" ht="20.1" customHeight="1" spans="1:5">
      <c r="A190" s="411" t="s">
        <v>427</v>
      </c>
      <c r="B190" s="412" t="s">
        <v>428</v>
      </c>
      <c r="C190" s="413">
        <f>SUM(C191:C196)</f>
        <v>1693</v>
      </c>
      <c r="D190" s="413">
        <f>SUM(D191:D196)</f>
        <v>1037</v>
      </c>
      <c r="E190" s="414">
        <f>D190/C190-1</f>
        <v>-0.387</v>
      </c>
    </row>
    <row r="191" ht="20.1" customHeight="1" spans="1:5">
      <c r="A191" s="415" t="s">
        <v>429</v>
      </c>
      <c r="B191" s="416" t="s">
        <v>137</v>
      </c>
      <c r="C191" s="295">
        <v>1177</v>
      </c>
      <c r="D191" s="295">
        <v>945</v>
      </c>
      <c r="E191" s="414">
        <f>D191/C191-1</f>
        <v>-0.197</v>
      </c>
    </row>
    <row r="192" ht="20.1" customHeight="1" spans="1:5">
      <c r="A192" s="415" t="s">
        <v>430</v>
      </c>
      <c r="B192" s="416" t="s">
        <v>139</v>
      </c>
      <c r="C192" s="295">
        <v>0</v>
      </c>
      <c r="D192" s="295">
        <v>0</v>
      </c>
      <c r="E192" s="414"/>
    </row>
    <row r="193" ht="20.1" customHeight="1" spans="1:5">
      <c r="A193" s="415" t="s">
        <v>431</v>
      </c>
      <c r="B193" s="416" t="s">
        <v>141</v>
      </c>
      <c r="C193" s="295"/>
      <c r="D193" s="295"/>
      <c r="E193" s="414"/>
    </row>
    <row r="194" ht="20.1" customHeight="1" spans="1:5">
      <c r="A194" s="415" t="s">
        <v>432</v>
      </c>
      <c r="B194" s="416" t="s">
        <v>433</v>
      </c>
      <c r="C194" s="295">
        <v>51</v>
      </c>
      <c r="D194" s="295">
        <v>0</v>
      </c>
      <c r="E194" s="414">
        <f>D194/C194-1</f>
        <v>-1</v>
      </c>
    </row>
    <row r="195" ht="20.1" customHeight="1" spans="1:5">
      <c r="A195" s="415" t="s">
        <v>434</v>
      </c>
      <c r="B195" s="416" t="s">
        <v>155</v>
      </c>
      <c r="C195" s="295"/>
      <c r="D195" s="295">
        <v>28</v>
      </c>
      <c r="E195" s="414"/>
    </row>
    <row r="196" ht="20.1" customHeight="1" spans="1:5">
      <c r="A196" s="415" t="s">
        <v>435</v>
      </c>
      <c r="B196" s="416" t="s">
        <v>436</v>
      </c>
      <c r="C196" s="295">
        <v>465</v>
      </c>
      <c r="D196" s="295">
        <v>64</v>
      </c>
      <c r="E196" s="414">
        <f>D196/C196-1</f>
        <v>-0.862</v>
      </c>
    </row>
    <row r="197" ht="20.1" customHeight="1" spans="1:5">
      <c r="A197" s="411" t="s">
        <v>437</v>
      </c>
      <c r="B197" s="412" t="s">
        <v>438</v>
      </c>
      <c r="C197" s="413">
        <f>SUM(C198:C203)</f>
        <v>414</v>
      </c>
      <c r="D197" s="413">
        <f>SUM(D198:D203)</f>
        <v>429</v>
      </c>
      <c r="E197" s="414">
        <f>D197/C197-1</f>
        <v>0.036</v>
      </c>
    </row>
    <row r="198" ht="20.1" customHeight="1" spans="1:5">
      <c r="A198" s="415" t="s">
        <v>439</v>
      </c>
      <c r="B198" s="416" t="s">
        <v>137</v>
      </c>
      <c r="C198" s="295">
        <v>414</v>
      </c>
      <c r="D198" s="295">
        <v>429</v>
      </c>
      <c r="E198" s="414">
        <f>D198/C198-1</f>
        <v>0.036</v>
      </c>
    </row>
    <row r="199" ht="20.1" customHeight="1" spans="1:5">
      <c r="A199" s="415" t="s">
        <v>440</v>
      </c>
      <c r="B199" s="416" t="s">
        <v>139</v>
      </c>
      <c r="C199" s="295">
        <v>0</v>
      </c>
      <c r="D199" s="295">
        <v>0</v>
      </c>
      <c r="E199" s="414"/>
    </row>
    <row r="200" ht="20.1" customHeight="1" spans="1:5">
      <c r="A200" s="415" t="s">
        <v>441</v>
      </c>
      <c r="B200" s="416" t="s">
        <v>141</v>
      </c>
      <c r="C200" s="295"/>
      <c r="D200" s="295"/>
      <c r="E200" s="414"/>
    </row>
    <row r="201" ht="20.1" customHeight="1" spans="1:5">
      <c r="A201" s="415" t="s">
        <v>442</v>
      </c>
      <c r="B201" s="416" t="s">
        <v>443</v>
      </c>
      <c r="C201" s="295">
        <v>0</v>
      </c>
      <c r="D201" s="295">
        <v>0</v>
      </c>
      <c r="E201" s="414"/>
    </row>
    <row r="202" ht="20.1" customHeight="1" spans="1:5">
      <c r="A202" s="415" t="s">
        <v>444</v>
      </c>
      <c r="B202" s="416" t="s">
        <v>155</v>
      </c>
      <c r="C202" s="295">
        <v>0</v>
      </c>
      <c r="D202" s="295">
        <v>0</v>
      </c>
      <c r="E202" s="414"/>
    </row>
    <row r="203" ht="20.1" customHeight="1" spans="1:5">
      <c r="A203" s="415" t="s">
        <v>445</v>
      </c>
      <c r="B203" s="416" t="s">
        <v>446</v>
      </c>
      <c r="C203" s="295"/>
      <c r="D203" s="295"/>
      <c r="E203" s="414"/>
    </row>
    <row r="204" ht="20.1" customHeight="1" spans="1:5">
      <c r="A204" s="411" t="s">
        <v>447</v>
      </c>
      <c r="B204" s="412" t="s">
        <v>448</v>
      </c>
      <c r="C204" s="413">
        <f>SUM(C205:C211)</f>
        <v>138</v>
      </c>
      <c r="D204" s="413">
        <f>SUM(D205:D211)</f>
        <v>195</v>
      </c>
      <c r="E204" s="414">
        <f>D204/C204-1</f>
        <v>0.413</v>
      </c>
    </row>
    <row r="205" ht="20.1" customHeight="1" spans="1:5">
      <c r="A205" s="415" t="s">
        <v>449</v>
      </c>
      <c r="B205" s="416" t="s">
        <v>137</v>
      </c>
      <c r="C205" s="295">
        <v>117</v>
      </c>
      <c r="D205" s="295">
        <v>154</v>
      </c>
      <c r="E205" s="414">
        <f>D205/C205-1</f>
        <v>0.316</v>
      </c>
    </row>
    <row r="206" ht="20.1" customHeight="1" spans="1:5">
      <c r="A206" s="415" t="s">
        <v>450</v>
      </c>
      <c r="B206" s="416" t="s">
        <v>139</v>
      </c>
      <c r="C206" s="295"/>
      <c r="D206" s="295">
        <v>4</v>
      </c>
      <c r="E206" s="414"/>
    </row>
    <row r="207" ht="20.1" customHeight="1" spans="1:5">
      <c r="A207" s="415" t="s">
        <v>451</v>
      </c>
      <c r="B207" s="416" t="s">
        <v>141</v>
      </c>
      <c r="C207" s="295">
        <v>0</v>
      </c>
      <c r="D207" s="295">
        <v>0</v>
      </c>
      <c r="E207" s="414"/>
    </row>
    <row r="208" ht="20.1" customHeight="1" spans="1:5">
      <c r="A208" s="415" t="s">
        <v>452</v>
      </c>
      <c r="B208" s="416" t="s">
        <v>453</v>
      </c>
      <c r="C208" s="295"/>
      <c r="D208" s="295"/>
      <c r="E208" s="414"/>
    </row>
    <row r="209" ht="20.1" customHeight="1" spans="1:5">
      <c r="A209" s="415" t="s">
        <v>454</v>
      </c>
      <c r="B209" s="416" t="s">
        <v>455</v>
      </c>
      <c r="C209" s="295">
        <v>8</v>
      </c>
      <c r="D209" s="295">
        <v>7</v>
      </c>
      <c r="E209" s="414">
        <f>D209/C209-1</f>
        <v>-0.125</v>
      </c>
    </row>
    <row r="210" ht="20.1" customHeight="1" spans="1:5">
      <c r="A210" s="415" t="s">
        <v>456</v>
      </c>
      <c r="B210" s="416" t="s">
        <v>155</v>
      </c>
      <c r="C210" s="295">
        <v>13</v>
      </c>
      <c r="D210" s="295"/>
      <c r="E210" s="414">
        <f>D210/C210-1</f>
        <v>-1</v>
      </c>
    </row>
    <row r="211" ht="20.1" customHeight="1" spans="1:5">
      <c r="A211" s="415" t="s">
        <v>457</v>
      </c>
      <c r="B211" s="416" t="s">
        <v>458</v>
      </c>
      <c r="C211" s="295"/>
      <c r="D211" s="295">
        <v>30</v>
      </c>
      <c r="E211" s="414"/>
    </row>
    <row r="212" ht="20.1" customHeight="1" spans="1:5">
      <c r="A212" s="411" t="s">
        <v>459</v>
      </c>
      <c r="B212" s="412" t="s">
        <v>460</v>
      </c>
      <c r="C212" s="413">
        <f>SUM(C213:C217)</f>
        <v>0</v>
      </c>
      <c r="D212" s="418"/>
      <c r="E212" s="414"/>
    </row>
    <row r="213" ht="20.1" customHeight="1" spans="1:5">
      <c r="A213" s="415" t="s">
        <v>461</v>
      </c>
      <c r="B213" s="416" t="s">
        <v>137</v>
      </c>
      <c r="C213" s="418">
        <v>0</v>
      </c>
      <c r="D213" s="418"/>
      <c r="E213" s="414"/>
    </row>
    <row r="214" ht="20.1" customHeight="1" spans="1:5">
      <c r="A214" s="415" t="s">
        <v>462</v>
      </c>
      <c r="B214" s="416" t="s">
        <v>139</v>
      </c>
      <c r="C214" s="418">
        <v>0</v>
      </c>
      <c r="D214" s="418"/>
      <c r="E214" s="414"/>
    </row>
    <row r="215" ht="20.1" customHeight="1" spans="1:5">
      <c r="A215" s="415" t="s">
        <v>463</v>
      </c>
      <c r="B215" s="416" t="s">
        <v>141</v>
      </c>
      <c r="C215" s="418">
        <v>0</v>
      </c>
      <c r="D215" s="418"/>
      <c r="E215" s="414"/>
    </row>
    <row r="216" ht="20.1" customHeight="1" spans="1:5">
      <c r="A216" s="415" t="s">
        <v>464</v>
      </c>
      <c r="B216" s="416" t="s">
        <v>155</v>
      </c>
      <c r="C216" s="418">
        <v>0</v>
      </c>
      <c r="D216" s="418"/>
      <c r="E216" s="414"/>
    </row>
    <row r="217" ht="20.1" customHeight="1" spans="1:5">
      <c r="A217" s="415" t="s">
        <v>465</v>
      </c>
      <c r="B217" s="416" t="s">
        <v>466</v>
      </c>
      <c r="C217" s="418">
        <v>0</v>
      </c>
      <c r="D217" s="418"/>
      <c r="E217" s="414"/>
    </row>
    <row r="218" ht="20.1" customHeight="1" spans="1:5">
      <c r="A218" s="411" t="s">
        <v>467</v>
      </c>
      <c r="B218" s="412" t="s">
        <v>468</v>
      </c>
      <c r="C218" s="413">
        <f>SUM(C219:C223)</f>
        <v>5</v>
      </c>
      <c r="D218" s="413">
        <f>SUM(D219:D223)</f>
        <v>6</v>
      </c>
      <c r="E218" s="414">
        <f>D218/C218-1</f>
        <v>0.2</v>
      </c>
    </row>
    <row r="219" ht="20.1" customHeight="1" spans="1:5">
      <c r="A219" s="415" t="s">
        <v>469</v>
      </c>
      <c r="B219" s="416" t="s">
        <v>137</v>
      </c>
      <c r="C219" s="418"/>
      <c r="D219" s="418"/>
      <c r="E219" s="414"/>
    </row>
    <row r="220" ht="20.1" customHeight="1" spans="1:5">
      <c r="A220" s="415" t="s">
        <v>470</v>
      </c>
      <c r="B220" s="416" t="s">
        <v>139</v>
      </c>
      <c r="C220" s="418"/>
      <c r="D220" s="418"/>
      <c r="E220" s="414"/>
    </row>
    <row r="221" ht="20.1" customHeight="1" spans="1:5">
      <c r="A221" s="415" t="s">
        <v>471</v>
      </c>
      <c r="B221" s="416" t="s">
        <v>141</v>
      </c>
      <c r="C221" s="418">
        <v>0</v>
      </c>
      <c r="D221" s="418"/>
      <c r="E221" s="414"/>
    </row>
    <row r="222" ht="20.1" customHeight="1" spans="1:5">
      <c r="A222" s="415" t="s">
        <v>472</v>
      </c>
      <c r="B222" s="416" t="s">
        <v>155</v>
      </c>
      <c r="C222" s="418"/>
      <c r="D222" s="418"/>
      <c r="E222" s="414"/>
    </row>
    <row r="223" ht="20.1" customHeight="1" spans="1:5">
      <c r="A223" s="415" t="s">
        <v>473</v>
      </c>
      <c r="B223" s="416" t="s">
        <v>474</v>
      </c>
      <c r="C223" s="295">
        <v>5</v>
      </c>
      <c r="D223" s="295">
        <v>6</v>
      </c>
      <c r="E223" s="414">
        <f>D223/C223-1</f>
        <v>0.2</v>
      </c>
    </row>
    <row r="224" ht="20.1" customHeight="1" spans="1:5">
      <c r="A224" s="411" t="s">
        <v>475</v>
      </c>
      <c r="B224" s="412" t="s">
        <v>476</v>
      </c>
      <c r="C224" s="413">
        <f>SUM(C225:C230)</f>
        <v>0</v>
      </c>
      <c r="D224" s="418"/>
      <c r="E224" s="414"/>
    </row>
    <row r="225" ht="20.1" customHeight="1" spans="1:5">
      <c r="A225" s="415" t="s">
        <v>477</v>
      </c>
      <c r="B225" s="416" t="s">
        <v>137</v>
      </c>
      <c r="C225" s="418"/>
      <c r="D225" s="418"/>
      <c r="E225" s="414"/>
    </row>
    <row r="226" ht="20.1" customHeight="1" spans="1:5">
      <c r="A226" s="415" t="s">
        <v>478</v>
      </c>
      <c r="B226" s="416" t="s">
        <v>139</v>
      </c>
      <c r="C226" s="418">
        <v>0</v>
      </c>
      <c r="D226" s="418"/>
      <c r="E226" s="414"/>
    </row>
    <row r="227" ht="20.1" customHeight="1" spans="1:5">
      <c r="A227" s="415" t="s">
        <v>479</v>
      </c>
      <c r="B227" s="416" t="s">
        <v>141</v>
      </c>
      <c r="C227" s="418"/>
      <c r="D227" s="418"/>
      <c r="E227" s="414"/>
    </row>
    <row r="228" ht="20.1" customHeight="1" spans="1:5">
      <c r="A228" s="415" t="s">
        <v>480</v>
      </c>
      <c r="B228" s="416" t="s">
        <v>481</v>
      </c>
      <c r="C228" s="418"/>
      <c r="D228" s="418"/>
      <c r="E228" s="414"/>
    </row>
    <row r="229" ht="20.1" customHeight="1" spans="1:5">
      <c r="A229" s="415" t="s">
        <v>482</v>
      </c>
      <c r="B229" s="416" t="s">
        <v>155</v>
      </c>
      <c r="C229" s="418">
        <v>0</v>
      </c>
      <c r="D229" s="418"/>
      <c r="E229" s="414"/>
    </row>
    <row r="230" ht="20.1" customHeight="1" spans="1:5">
      <c r="A230" s="415" t="s">
        <v>483</v>
      </c>
      <c r="B230" s="416" t="s">
        <v>484</v>
      </c>
      <c r="C230" s="418"/>
      <c r="D230" s="418"/>
      <c r="E230" s="414"/>
    </row>
    <row r="231" ht="20.1" customHeight="1" spans="1:5">
      <c r="A231" s="411" t="s">
        <v>485</v>
      </c>
      <c r="B231" s="412" t="s">
        <v>486</v>
      </c>
      <c r="C231" s="413">
        <f>SUM(C232:C245)</f>
        <v>2347</v>
      </c>
      <c r="D231" s="413">
        <f>SUM(D232:D245)</f>
        <v>2465</v>
      </c>
      <c r="E231" s="414">
        <f>D231/C231-1</f>
        <v>0.05</v>
      </c>
    </row>
    <row r="232" ht="20.1" customHeight="1" spans="1:5">
      <c r="A232" s="415" t="s">
        <v>487</v>
      </c>
      <c r="B232" s="416" t="s">
        <v>137</v>
      </c>
      <c r="C232" s="295">
        <v>2054</v>
      </c>
      <c r="D232" s="295">
        <v>2002</v>
      </c>
      <c r="E232" s="414">
        <f>D232/C232-1</f>
        <v>-0.025</v>
      </c>
    </row>
    <row r="233" ht="20.1" customHeight="1" spans="1:5">
      <c r="A233" s="415" t="s">
        <v>488</v>
      </c>
      <c r="B233" s="416" t="s">
        <v>139</v>
      </c>
      <c r="C233" s="295"/>
      <c r="D233" s="295"/>
      <c r="E233" s="414"/>
    </row>
    <row r="234" ht="20.1" customHeight="1" spans="1:5">
      <c r="A234" s="415" t="s">
        <v>489</v>
      </c>
      <c r="B234" s="416" t="s">
        <v>141</v>
      </c>
      <c r="C234" s="295"/>
      <c r="D234" s="295"/>
      <c r="E234" s="414"/>
    </row>
    <row r="235" ht="20.1" customHeight="1" spans="1:5">
      <c r="A235" s="415" t="s">
        <v>490</v>
      </c>
      <c r="B235" s="416" t="s">
        <v>491</v>
      </c>
      <c r="C235" s="295"/>
      <c r="D235" s="295"/>
      <c r="E235" s="414"/>
    </row>
    <row r="236" ht="20.1" customHeight="1" spans="1:5">
      <c r="A236" s="415" t="s">
        <v>492</v>
      </c>
      <c r="B236" s="416" t="s">
        <v>493</v>
      </c>
      <c r="C236" s="295"/>
      <c r="D236" s="295">
        <v>5</v>
      </c>
      <c r="E236" s="414"/>
    </row>
    <row r="237" ht="20.1" customHeight="1" spans="1:5">
      <c r="A237" s="415" t="s">
        <v>494</v>
      </c>
      <c r="B237" s="416" t="s">
        <v>238</v>
      </c>
      <c r="C237" s="295"/>
      <c r="D237" s="295"/>
      <c r="E237" s="414"/>
    </row>
    <row r="238" ht="20.1" customHeight="1" spans="1:5">
      <c r="A238" s="415" t="s">
        <v>495</v>
      </c>
      <c r="B238" s="416" t="s">
        <v>496</v>
      </c>
      <c r="C238" s="295"/>
      <c r="D238" s="295"/>
      <c r="E238" s="414"/>
    </row>
    <row r="239" ht="20.1" customHeight="1" spans="1:5">
      <c r="A239" s="415" t="s">
        <v>497</v>
      </c>
      <c r="B239" s="416" t="s">
        <v>498</v>
      </c>
      <c r="C239" s="295"/>
      <c r="D239" s="295"/>
      <c r="E239" s="414"/>
    </row>
    <row r="240" ht="20.1" customHeight="1" spans="1:5">
      <c r="A240" s="415" t="s">
        <v>499</v>
      </c>
      <c r="B240" s="416" t="s">
        <v>500</v>
      </c>
      <c r="C240" s="295"/>
      <c r="D240" s="295"/>
      <c r="E240" s="414"/>
    </row>
    <row r="241" ht="20.1" customHeight="1" spans="1:5">
      <c r="A241" s="415" t="s">
        <v>501</v>
      </c>
      <c r="B241" s="416" t="s">
        <v>502</v>
      </c>
      <c r="C241" s="295">
        <v>0</v>
      </c>
      <c r="D241" s="295">
        <v>0</v>
      </c>
      <c r="E241" s="414"/>
    </row>
    <row r="242" ht="20.1" customHeight="1" spans="1:5">
      <c r="A242" s="415" t="s">
        <v>503</v>
      </c>
      <c r="B242" s="416" t="s">
        <v>504</v>
      </c>
      <c r="C242" s="295"/>
      <c r="D242" s="295"/>
      <c r="E242" s="414"/>
    </row>
    <row r="243" ht="20.1" customHeight="1" spans="1:5">
      <c r="A243" s="415" t="s">
        <v>505</v>
      </c>
      <c r="B243" s="416" t="s">
        <v>506</v>
      </c>
      <c r="C243" s="295">
        <v>10</v>
      </c>
      <c r="D243" s="295">
        <v>10</v>
      </c>
      <c r="E243" s="414">
        <f>D243/C243-1</f>
        <v>0</v>
      </c>
    </row>
    <row r="244" ht="20.1" customHeight="1" spans="1:5">
      <c r="A244" s="415" t="s">
        <v>507</v>
      </c>
      <c r="B244" s="416" t="s">
        <v>155</v>
      </c>
      <c r="C244" s="295"/>
      <c r="D244" s="295"/>
      <c r="E244" s="414"/>
    </row>
    <row r="245" ht="20.1" customHeight="1" spans="1:5">
      <c r="A245" s="415" t="s">
        <v>508</v>
      </c>
      <c r="B245" s="416" t="s">
        <v>509</v>
      </c>
      <c r="C245" s="295">
        <v>283</v>
      </c>
      <c r="D245" s="295">
        <v>448</v>
      </c>
      <c r="E245" s="414">
        <f>D245/C245-1</f>
        <v>0.583</v>
      </c>
    </row>
    <row r="246" ht="20.1" customHeight="1" spans="1:5">
      <c r="A246" s="411">
        <v>20139</v>
      </c>
      <c r="B246" s="412" t="s">
        <v>510</v>
      </c>
      <c r="C246" s="413">
        <f>SUM(C247:C252)</f>
        <v>0</v>
      </c>
      <c r="D246" s="418">
        <f>SUM(D247:D252)</f>
        <v>183</v>
      </c>
      <c r="E246" s="414"/>
    </row>
    <row r="247" ht="20.1" customHeight="1" spans="1:5">
      <c r="A247" s="415">
        <v>2013901</v>
      </c>
      <c r="B247" s="416" t="s">
        <v>511</v>
      </c>
      <c r="C247" s="418"/>
      <c r="D247" s="418">
        <v>133</v>
      </c>
      <c r="E247" s="414"/>
    </row>
    <row r="248" ht="20.1" customHeight="1" spans="1:5">
      <c r="A248" s="415">
        <v>2013902</v>
      </c>
      <c r="B248" s="416" t="s">
        <v>512</v>
      </c>
      <c r="C248" s="418"/>
      <c r="D248" s="419"/>
      <c r="E248" s="414"/>
    </row>
    <row r="249" ht="20.1" customHeight="1" spans="1:5">
      <c r="A249" s="415">
        <v>2013903</v>
      </c>
      <c r="B249" s="416" t="s">
        <v>513</v>
      </c>
      <c r="C249" s="418"/>
      <c r="D249" s="419"/>
      <c r="E249" s="414"/>
    </row>
    <row r="250" ht="20.1" customHeight="1" spans="1:5">
      <c r="A250" s="415">
        <v>2013904</v>
      </c>
      <c r="B250" s="416" t="s">
        <v>514</v>
      </c>
      <c r="C250" s="418"/>
      <c r="D250" s="418">
        <v>50</v>
      </c>
      <c r="E250" s="414"/>
    </row>
    <row r="251" ht="20.1" customHeight="1" spans="1:5">
      <c r="A251" s="415">
        <v>2013950</v>
      </c>
      <c r="B251" s="416" t="s">
        <v>515</v>
      </c>
      <c r="C251" s="418"/>
      <c r="D251" s="419"/>
      <c r="E251" s="414"/>
    </row>
    <row r="252" ht="20.1" customHeight="1" spans="1:5">
      <c r="A252" s="415">
        <v>2013999</v>
      </c>
      <c r="B252" s="416" t="s">
        <v>516</v>
      </c>
      <c r="C252" s="418"/>
      <c r="D252" s="419"/>
      <c r="E252" s="414"/>
    </row>
    <row r="253" ht="20.1" customHeight="1" spans="1:5">
      <c r="A253" s="411">
        <v>20140</v>
      </c>
      <c r="B253" s="412" t="s">
        <v>517</v>
      </c>
      <c r="C253" s="413">
        <f>SUM(C254:C258)</f>
        <v>11</v>
      </c>
      <c r="D253" s="413">
        <f>SUM(D254:D258)</f>
        <v>5</v>
      </c>
      <c r="E253" s="414">
        <f>D253/C253-1</f>
        <v>-0.545</v>
      </c>
    </row>
    <row r="254" ht="20.1" customHeight="1" spans="1:5">
      <c r="A254" s="415">
        <v>2014001</v>
      </c>
      <c r="B254" s="416" t="s">
        <v>511</v>
      </c>
      <c r="C254" s="418">
        <v>3</v>
      </c>
      <c r="D254" s="418"/>
      <c r="E254" s="414">
        <f>D254/C254-1</f>
        <v>-1</v>
      </c>
    </row>
    <row r="255" ht="20.1" customHeight="1" spans="1:5">
      <c r="A255" s="415">
        <v>2014002</v>
      </c>
      <c r="B255" s="416" t="s">
        <v>512</v>
      </c>
      <c r="C255" s="418"/>
      <c r="D255" s="418">
        <v>0</v>
      </c>
      <c r="E255" s="414"/>
    </row>
    <row r="256" ht="20.1" customHeight="1" spans="1:5">
      <c r="A256" s="415">
        <v>2014003</v>
      </c>
      <c r="B256" s="416" t="s">
        <v>513</v>
      </c>
      <c r="C256" s="418"/>
      <c r="D256" s="418">
        <v>0</v>
      </c>
      <c r="E256" s="414"/>
    </row>
    <row r="257" ht="20.1" customHeight="1" spans="1:5">
      <c r="A257" s="415">
        <v>2014004</v>
      </c>
      <c r="B257" s="416" t="s">
        <v>518</v>
      </c>
      <c r="C257" s="418"/>
      <c r="D257" s="418">
        <v>0</v>
      </c>
      <c r="E257" s="414"/>
    </row>
    <row r="258" ht="20.1" customHeight="1" spans="1:5">
      <c r="A258" s="415">
        <v>2014099</v>
      </c>
      <c r="B258" s="416" t="s">
        <v>519</v>
      </c>
      <c r="C258" s="418">
        <v>8</v>
      </c>
      <c r="D258" s="418">
        <v>5</v>
      </c>
      <c r="E258" s="414">
        <f>D258/C258-1</f>
        <v>-0.375</v>
      </c>
    </row>
    <row r="259" ht="20.1" customHeight="1" spans="1:5">
      <c r="A259" s="411" t="s">
        <v>520</v>
      </c>
      <c r="B259" s="412" t="s">
        <v>521</v>
      </c>
      <c r="C259" s="413">
        <f>SUM(C260:C261)</f>
        <v>273</v>
      </c>
      <c r="D259" s="413">
        <f>SUM(D260:D261)</f>
        <v>265</v>
      </c>
      <c r="E259" s="414">
        <f>D259/C259-1</f>
        <v>-0.029</v>
      </c>
    </row>
    <row r="260" ht="20.1" customHeight="1" spans="1:5">
      <c r="A260" s="415" t="s">
        <v>522</v>
      </c>
      <c r="B260" s="416" t="s">
        <v>523</v>
      </c>
      <c r="C260" s="418"/>
      <c r="D260" s="418"/>
      <c r="E260" s="414"/>
    </row>
    <row r="261" ht="20.1" customHeight="1" spans="1:5">
      <c r="A261" s="415" t="s">
        <v>524</v>
      </c>
      <c r="B261" s="416" t="s">
        <v>525</v>
      </c>
      <c r="C261" s="418">
        <v>273</v>
      </c>
      <c r="D261" s="418">
        <v>265</v>
      </c>
      <c r="E261" s="414">
        <f>D261/C261-1</f>
        <v>-0.029</v>
      </c>
    </row>
    <row r="262" ht="20.1" customHeight="1" spans="1:5">
      <c r="A262" s="411" t="s">
        <v>71</v>
      </c>
      <c r="B262" s="412" t="s">
        <v>72</v>
      </c>
      <c r="C262" s="413"/>
      <c r="D262" s="413"/>
      <c r="E262" s="414"/>
    </row>
    <row r="263" ht="20.1" customHeight="1" spans="1:5">
      <c r="A263" s="411" t="s">
        <v>526</v>
      </c>
      <c r="B263" s="412" t="s">
        <v>527</v>
      </c>
      <c r="C263" s="413">
        <v>0</v>
      </c>
      <c r="D263" s="413"/>
      <c r="E263" s="414"/>
    </row>
    <row r="264" ht="20.1" customHeight="1" spans="1:5">
      <c r="A264" s="411" t="s">
        <v>528</v>
      </c>
      <c r="B264" s="412" t="s">
        <v>529</v>
      </c>
      <c r="C264" s="413">
        <v>0</v>
      </c>
      <c r="D264" s="413"/>
      <c r="E264" s="414"/>
    </row>
    <row r="265" ht="20.1" customHeight="1" spans="1:5">
      <c r="A265" s="411" t="s">
        <v>73</v>
      </c>
      <c r="B265" s="412" t="s">
        <v>74</v>
      </c>
      <c r="C265" s="413">
        <f>C266+C268+C270+C272+C282</f>
        <v>200</v>
      </c>
      <c r="D265" s="413">
        <f>D266+D268+D270+D272+D282</f>
        <v>200</v>
      </c>
      <c r="E265" s="414"/>
    </row>
    <row r="266" ht="20.1" customHeight="1" spans="1:5">
      <c r="A266" s="412" t="s">
        <v>530</v>
      </c>
      <c r="B266" s="412" t="s">
        <v>531</v>
      </c>
      <c r="C266" s="413">
        <f t="shared" ref="C266:C270" si="0">C267</f>
        <v>0</v>
      </c>
      <c r="D266" s="413"/>
      <c r="E266" s="414"/>
    </row>
    <row r="267" ht="20.1" customHeight="1" spans="1:5">
      <c r="A267" s="416" t="s">
        <v>532</v>
      </c>
      <c r="B267" s="416" t="s">
        <v>533</v>
      </c>
      <c r="C267" s="418">
        <v>0</v>
      </c>
      <c r="D267" s="418"/>
      <c r="E267" s="414"/>
    </row>
    <row r="268" ht="20.1" customHeight="1" spans="1:5">
      <c r="A268" s="412" t="s">
        <v>534</v>
      </c>
      <c r="B268" s="412" t="s">
        <v>535</v>
      </c>
      <c r="C268" s="413">
        <f t="shared" si="0"/>
        <v>0</v>
      </c>
      <c r="D268" s="413"/>
      <c r="E268" s="414"/>
    </row>
    <row r="269" ht="20.1" customHeight="1" spans="1:5">
      <c r="A269" s="416" t="s">
        <v>536</v>
      </c>
      <c r="B269" s="416" t="s">
        <v>537</v>
      </c>
      <c r="C269" s="418">
        <v>0</v>
      </c>
      <c r="D269" s="418"/>
      <c r="E269" s="414"/>
    </row>
    <row r="270" ht="20.1" customHeight="1" spans="1:5">
      <c r="A270" s="412" t="s">
        <v>538</v>
      </c>
      <c r="B270" s="412" t="s">
        <v>539</v>
      </c>
      <c r="C270" s="413">
        <f t="shared" si="0"/>
        <v>0</v>
      </c>
      <c r="D270" s="413">
        <f>SUM(D271)</f>
        <v>10</v>
      </c>
      <c r="E270" s="414"/>
    </row>
    <row r="271" ht="20.1" customHeight="1" spans="1:5">
      <c r="A271" s="416" t="s">
        <v>540</v>
      </c>
      <c r="B271" s="416" t="s">
        <v>541</v>
      </c>
      <c r="C271" s="418">
        <v>0</v>
      </c>
      <c r="D271" s="418">
        <v>10</v>
      </c>
      <c r="E271" s="414"/>
    </row>
    <row r="272" ht="20.1" customHeight="1" spans="1:5">
      <c r="A272" s="411" t="s">
        <v>542</v>
      </c>
      <c r="B272" s="412" t="s">
        <v>543</v>
      </c>
      <c r="C272" s="413"/>
      <c r="D272" s="413">
        <f>SUM(D273:D281)</f>
        <v>5</v>
      </c>
      <c r="E272" s="414"/>
    </row>
    <row r="273" ht="20.1" customHeight="1" spans="1:5">
      <c r="A273" s="415" t="s">
        <v>544</v>
      </c>
      <c r="B273" s="416" t="s">
        <v>545</v>
      </c>
      <c r="C273" s="418"/>
      <c r="D273" s="418"/>
      <c r="E273" s="414"/>
    </row>
    <row r="274" ht="20.1" customHeight="1" spans="1:5">
      <c r="A274" s="415" t="s">
        <v>546</v>
      </c>
      <c r="B274" s="416" t="s">
        <v>547</v>
      </c>
      <c r="C274" s="418">
        <v>0</v>
      </c>
      <c r="D274" s="418"/>
      <c r="E274" s="414"/>
    </row>
    <row r="275" ht="20.1" customHeight="1" spans="1:5">
      <c r="A275" s="415" t="s">
        <v>548</v>
      </c>
      <c r="B275" s="416" t="s">
        <v>549</v>
      </c>
      <c r="C275" s="418"/>
      <c r="D275" s="418">
        <v>5</v>
      </c>
      <c r="E275" s="414"/>
    </row>
    <row r="276" ht="20.1" customHeight="1" spans="1:5">
      <c r="A276" s="415" t="s">
        <v>550</v>
      </c>
      <c r="B276" s="416" t="s">
        <v>551</v>
      </c>
      <c r="C276" s="418">
        <v>0</v>
      </c>
      <c r="D276" s="418"/>
      <c r="E276" s="414"/>
    </row>
    <row r="277" ht="20.1" customHeight="1" spans="1:5">
      <c r="A277" s="415" t="s">
        <v>552</v>
      </c>
      <c r="B277" s="416" t="s">
        <v>553</v>
      </c>
      <c r="C277" s="418">
        <v>0</v>
      </c>
      <c r="D277" s="418"/>
      <c r="E277" s="414"/>
    </row>
    <row r="278" ht="20.1" customHeight="1" spans="1:5">
      <c r="A278" s="415" t="s">
        <v>554</v>
      </c>
      <c r="B278" s="416" t="s">
        <v>555</v>
      </c>
      <c r="C278" s="418">
        <v>0</v>
      </c>
      <c r="D278" s="418"/>
      <c r="E278" s="414"/>
    </row>
    <row r="279" ht="20.1" customHeight="1" spans="1:5">
      <c r="A279" s="415" t="s">
        <v>556</v>
      </c>
      <c r="B279" s="416" t="s">
        <v>557</v>
      </c>
      <c r="C279" s="418"/>
      <c r="D279" s="418"/>
      <c r="E279" s="414"/>
    </row>
    <row r="280" ht="20.1" customHeight="1" spans="1:5">
      <c r="A280" s="415" t="s">
        <v>558</v>
      </c>
      <c r="B280" s="416" t="s">
        <v>559</v>
      </c>
      <c r="C280" s="418">
        <v>0</v>
      </c>
      <c r="D280" s="418"/>
      <c r="E280" s="414"/>
    </row>
    <row r="281" ht="20.1" customHeight="1" spans="1:5">
      <c r="A281" s="415" t="s">
        <v>560</v>
      </c>
      <c r="B281" s="416" t="s">
        <v>561</v>
      </c>
      <c r="C281" s="418"/>
      <c r="D281" s="418"/>
      <c r="E281" s="414"/>
    </row>
    <row r="282" ht="20.1" customHeight="1" spans="1:5">
      <c r="A282" s="411" t="s">
        <v>562</v>
      </c>
      <c r="B282" s="412" t="s">
        <v>563</v>
      </c>
      <c r="C282" s="413">
        <f>SUM(C283)</f>
        <v>200</v>
      </c>
      <c r="D282" s="413">
        <f>SUM(D283)</f>
        <v>185</v>
      </c>
      <c r="E282" s="414">
        <f>D282/C282-1</f>
        <v>-0.075</v>
      </c>
    </row>
    <row r="283" ht="20.1" customHeight="1" spans="1:5">
      <c r="A283" s="416" t="s">
        <v>564</v>
      </c>
      <c r="B283" s="416" t="s">
        <v>565</v>
      </c>
      <c r="C283" s="418">
        <v>200</v>
      </c>
      <c r="D283" s="418">
        <v>185</v>
      </c>
      <c r="E283" s="414">
        <f>D283/C283-1</f>
        <v>-0.075</v>
      </c>
    </row>
    <row r="284" ht="20.1" customHeight="1" spans="1:5">
      <c r="A284" s="411" t="s">
        <v>75</v>
      </c>
      <c r="B284" s="412" t="s">
        <v>76</v>
      </c>
      <c r="C284" s="413">
        <f>SUM(C285,C288,C299,C306,C314,C323,C339,C349,C359,C373)</f>
        <v>14432</v>
      </c>
      <c r="D284" s="413">
        <f>SUM(D285,D288,D299,D306,D314,D323,D339,D349,D359,D373)</f>
        <v>14648</v>
      </c>
      <c r="E284" s="414">
        <f>D284/C284-1</f>
        <v>0.015</v>
      </c>
    </row>
    <row r="285" ht="20.1" customHeight="1" spans="1:5">
      <c r="A285" s="411" t="s">
        <v>566</v>
      </c>
      <c r="B285" s="412" t="s">
        <v>567</v>
      </c>
      <c r="C285" s="413">
        <f>SUM(C286:C287)</f>
        <v>0</v>
      </c>
      <c r="D285" s="413"/>
      <c r="E285" s="414"/>
    </row>
    <row r="286" ht="20.1" customHeight="1" spans="1:5">
      <c r="A286" s="415" t="s">
        <v>568</v>
      </c>
      <c r="B286" s="416" t="s">
        <v>569</v>
      </c>
      <c r="C286" s="418"/>
      <c r="D286" s="418"/>
      <c r="E286" s="414"/>
    </row>
    <row r="287" ht="20.1" customHeight="1" spans="1:5">
      <c r="A287" s="415" t="s">
        <v>570</v>
      </c>
      <c r="B287" s="416" t="s">
        <v>571</v>
      </c>
      <c r="C287" s="418"/>
      <c r="D287" s="418"/>
      <c r="E287" s="414"/>
    </row>
    <row r="288" ht="20.1" customHeight="1" spans="1:5">
      <c r="A288" s="411" t="s">
        <v>572</v>
      </c>
      <c r="B288" s="412" t="s">
        <v>573</v>
      </c>
      <c r="C288" s="413">
        <f>SUM(C289:C298)</f>
        <v>13147</v>
      </c>
      <c r="D288" s="413">
        <f>SUM(D289:D298)</f>
        <v>13215</v>
      </c>
      <c r="E288" s="414">
        <f>D288/C288-1</f>
        <v>0.005</v>
      </c>
    </row>
    <row r="289" ht="20.1" customHeight="1" spans="1:5">
      <c r="A289" s="415" t="s">
        <v>574</v>
      </c>
      <c r="B289" s="416" t="s">
        <v>137</v>
      </c>
      <c r="C289" s="418">
        <v>9618</v>
      </c>
      <c r="D289" s="418">
        <v>10610</v>
      </c>
      <c r="E289" s="414">
        <f>D289/C289-1</f>
        <v>0.103</v>
      </c>
    </row>
    <row r="290" ht="20.1" customHeight="1" spans="1:5">
      <c r="A290" s="415" t="s">
        <v>575</v>
      </c>
      <c r="B290" s="416" t="s">
        <v>139</v>
      </c>
      <c r="C290" s="418"/>
      <c r="D290" s="418">
        <v>1</v>
      </c>
      <c r="E290" s="414"/>
    </row>
    <row r="291" ht="20.1" customHeight="1" spans="1:5">
      <c r="A291" s="415" t="s">
        <v>576</v>
      </c>
      <c r="B291" s="416" t="s">
        <v>141</v>
      </c>
      <c r="C291" s="418">
        <v>0</v>
      </c>
      <c r="D291" s="418">
        <v>0</v>
      </c>
      <c r="E291" s="414"/>
    </row>
    <row r="292" ht="20.1" customHeight="1" spans="1:5">
      <c r="A292" s="415" t="s">
        <v>577</v>
      </c>
      <c r="B292" s="416" t="s">
        <v>238</v>
      </c>
      <c r="C292" s="418"/>
      <c r="D292" s="418">
        <v>0</v>
      </c>
      <c r="E292" s="414"/>
    </row>
    <row r="293" ht="20.1" customHeight="1" spans="1:5">
      <c r="A293" s="415" t="s">
        <v>578</v>
      </c>
      <c r="B293" s="416" t="s">
        <v>579</v>
      </c>
      <c r="C293" s="418">
        <v>1328</v>
      </c>
      <c r="D293" s="418">
        <v>1345</v>
      </c>
      <c r="E293" s="414">
        <f>D293/C293-1</f>
        <v>0.013</v>
      </c>
    </row>
    <row r="294" ht="20.1" customHeight="1" spans="1:5">
      <c r="A294" s="415" t="s">
        <v>580</v>
      </c>
      <c r="B294" s="416" t="s">
        <v>581</v>
      </c>
      <c r="C294" s="418"/>
      <c r="D294" s="418">
        <v>0</v>
      </c>
      <c r="E294" s="414"/>
    </row>
    <row r="295" ht="20.1" customHeight="1" spans="1:5">
      <c r="A295" s="415" t="s">
        <v>582</v>
      </c>
      <c r="B295" s="416" t="s">
        <v>583</v>
      </c>
      <c r="C295" s="418"/>
      <c r="D295" s="418">
        <v>0</v>
      </c>
      <c r="E295" s="414"/>
    </row>
    <row r="296" ht="20.1" customHeight="1" spans="1:5">
      <c r="A296" s="415" t="s">
        <v>584</v>
      </c>
      <c r="B296" s="416" t="s">
        <v>585</v>
      </c>
      <c r="C296" s="418"/>
      <c r="D296" s="418">
        <v>0</v>
      </c>
      <c r="E296" s="414"/>
    </row>
    <row r="297" ht="20.1" customHeight="1" spans="1:5">
      <c r="A297" s="415" t="s">
        <v>586</v>
      </c>
      <c r="B297" s="416" t="s">
        <v>155</v>
      </c>
      <c r="C297" s="418"/>
      <c r="D297" s="418">
        <v>0</v>
      </c>
      <c r="E297" s="414"/>
    </row>
    <row r="298" ht="20.1" customHeight="1" spans="1:5">
      <c r="A298" s="415" t="s">
        <v>587</v>
      </c>
      <c r="B298" s="416" t="s">
        <v>588</v>
      </c>
      <c r="C298" s="418">
        <v>2201</v>
      </c>
      <c r="D298" s="418">
        <v>1259</v>
      </c>
      <c r="E298" s="414">
        <f>D298/C298-1</f>
        <v>-0.428</v>
      </c>
    </row>
    <row r="299" ht="20.1" customHeight="1" spans="1:5">
      <c r="A299" s="411" t="s">
        <v>589</v>
      </c>
      <c r="B299" s="412" t="s">
        <v>590</v>
      </c>
      <c r="C299" s="413">
        <f>SUM(C300:C305)</f>
        <v>0</v>
      </c>
      <c r="D299" s="413"/>
      <c r="E299" s="414"/>
    </row>
    <row r="300" ht="20.1" customHeight="1" spans="1:5">
      <c r="A300" s="415" t="s">
        <v>591</v>
      </c>
      <c r="B300" s="416" t="s">
        <v>137</v>
      </c>
      <c r="C300" s="418"/>
      <c r="D300" s="418"/>
      <c r="E300" s="414"/>
    </row>
    <row r="301" ht="20.1" customHeight="1" spans="1:5">
      <c r="A301" s="415" t="s">
        <v>592</v>
      </c>
      <c r="B301" s="416" t="s">
        <v>139</v>
      </c>
      <c r="C301" s="418">
        <v>0</v>
      </c>
      <c r="D301" s="418"/>
      <c r="E301" s="414"/>
    </row>
    <row r="302" ht="20.1" customHeight="1" spans="1:5">
      <c r="A302" s="415" t="s">
        <v>593</v>
      </c>
      <c r="B302" s="416" t="s">
        <v>141</v>
      </c>
      <c r="C302" s="418">
        <v>0</v>
      </c>
      <c r="D302" s="418"/>
      <c r="E302" s="414"/>
    </row>
    <row r="303" ht="20.1" customHeight="1" spans="1:5">
      <c r="A303" s="415" t="s">
        <v>594</v>
      </c>
      <c r="B303" s="416" t="s">
        <v>595</v>
      </c>
      <c r="C303" s="418"/>
      <c r="D303" s="418"/>
      <c r="E303" s="414"/>
    </row>
    <row r="304" ht="20.1" customHeight="1" spans="1:5">
      <c r="A304" s="415" t="s">
        <v>596</v>
      </c>
      <c r="B304" s="416" t="s">
        <v>155</v>
      </c>
      <c r="C304" s="418"/>
      <c r="D304" s="418"/>
      <c r="E304" s="414"/>
    </row>
    <row r="305" ht="20.1" customHeight="1" spans="1:5">
      <c r="A305" s="415" t="s">
        <v>597</v>
      </c>
      <c r="B305" s="416" t="s">
        <v>598</v>
      </c>
      <c r="C305" s="418"/>
      <c r="D305" s="418"/>
      <c r="E305" s="414"/>
    </row>
    <row r="306" ht="20.1" customHeight="1" spans="1:5">
      <c r="A306" s="411" t="s">
        <v>599</v>
      </c>
      <c r="B306" s="412" t="s">
        <v>600</v>
      </c>
      <c r="C306" s="413">
        <f>SUM(C307:C313)</f>
        <v>5</v>
      </c>
      <c r="D306" s="413">
        <f>SUM(D307:D313)</f>
        <v>0</v>
      </c>
      <c r="E306" s="414">
        <f>D306/C306-1</f>
        <v>-1</v>
      </c>
    </row>
    <row r="307" ht="20.1" customHeight="1" spans="1:5">
      <c r="A307" s="415" t="s">
        <v>601</v>
      </c>
      <c r="B307" s="416" t="s">
        <v>137</v>
      </c>
      <c r="C307" s="418">
        <v>5</v>
      </c>
      <c r="D307" s="418"/>
      <c r="E307" s="414">
        <f>D307/C307-1</f>
        <v>-1</v>
      </c>
    </row>
    <row r="308" ht="20.1" customHeight="1" spans="1:5">
      <c r="A308" s="415" t="s">
        <v>602</v>
      </c>
      <c r="B308" s="416" t="s">
        <v>139</v>
      </c>
      <c r="C308" s="418"/>
      <c r="D308" s="418"/>
      <c r="E308" s="414"/>
    </row>
    <row r="309" ht="20.1" customHeight="1" spans="1:5">
      <c r="A309" s="415" t="s">
        <v>603</v>
      </c>
      <c r="B309" s="416" t="s">
        <v>141</v>
      </c>
      <c r="C309" s="418"/>
      <c r="D309" s="418"/>
      <c r="E309" s="414"/>
    </row>
    <row r="310" ht="20.1" customHeight="1" spans="1:5">
      <c r="A310" s="415" t="s">
        <v>604</v>
      </c>
      <c r="B310" s="416" t="s">
        <v>605</v>
      </c>
      <c r="C310" s="418"/>
      <c r="D310" s="418"/>
      <c r="E310" s="414"/>
    </row>
    <row r="311" ht="20.1" customHeight="1" spans="1:5">
      <c r="A311" s="415" t="s">
        <v>606</v>
      </c>
      <c r="B311" s="416" t="s">
        <v>607</v>
      </c>
      <c r="C311" s="418"/>
      <c r="D311" s="418"/>
      <c r="E311" s="414"/>
    </row>
    <row r="312" ht="20.1" customHeight="1" spans="1:5">
      <c r="A312" s="415" t="s">
        <v>608</v>
      </c>
      <c r="B312" s="416" t="s">
        <v>155</v>
      </c>
      <c r="C312" s="418"/>
      <c r="D312" s="418"/>
      <c r="E312" s="414"/>
    </row>
    <row r="313" ht="20.1" customHeight="1" spans="1:5">
      <c r="A313" s="415" t="s">
        <v>609</v>
      </c>
      <c r="B313" s="416" t="s">
        <v>610</v>
      </c>
      <c r="C313" s="418"/>
      <c r="D313" s="418"/>
      <c r="E313" s="414"/>
    </row>
    <row r="314" ht="20.1" customHeight="1" spans="1:5">
      <c r="A314" s="411" t="s">
        <v>611</v>
      </c>
      <c r="B314" s="412" t="s">
        <v>612</v>
      </c>
      <c r="C314" s="413">
        <f>SUM(C315:C322)</f>
        <v>17</v>
      </c>
      <c r="D314" s="413">
        <f>SUM(D315:D322)</f>
        <v>0</v>
      </c>
      <c r="E314" s="414">
        <f>D314/C314-1</f>
        <v>-1</v>
      </c>
    </row>
    <row r="315" ht="20.1" customHeight="1" spans="1:5">
      <c r="A315" s="415" t="s">
        <v>613</v>
      </c>
      <c r="B315" s="416" t="s">
        <v>137</v>
      </c>
      <c r="C315" s="418"/>
      <c r="D315" s="418"/>
      <c r="E315" s="414"/>
    </row>
    <row r="316" ht="20.1" customHeight="1" spans="1:5">
      <c r="A316" s="415" t="s">
        <v>614</v>
      </c>
      <c r="B316" s="416" t="s">
        <v>139</v>
      </c>
      <c r="C316" s="418"/>
      <c r="D316" s="418"/>
      <c r="E316" s="414"/>
    </row>
    <row r="317" ht="20.1" customHeight="1" spans="1:5">
      <c r="A317" s="415" t="s">
        <v>615</v>
      </c>
      <c r="B317" s="416" t="s">
        <v>141</v>
      </c>
      <c r="C317" s="418">
        <v>0</v>
      </c>
      <c r="D317" s="418"/>
      <c r="E317" s="414"/>
    </row>
    <row r="318" ht="20.1" customHeight="1" spans="1:5">
      <c r="A318" s="415" t="s">
        <v>616</v>
      </c>
      <c r="B318" s="416" t="s">
        <v>617</v>
      </c>
      <c r="C318" s="418"/>
      <c r="D318" s="418"/>
      <c r="E318" s="414"/>
    </row>
    <row r="319" ht="20.1" customHeight="1" spans="1:5">
      <c r="A319" s="415" t="s">
        <v>618</v>
      </c>
      <c r="B319" s="416" t="s">
        <v>619</v>
      </c>
      <c r="C319" s="418"/>
      <c r="D319" s="418"/>
      <c r="E319" s="414"/>
    </row>
    <row r="320" ht="20.1" customHeight="1" spans="1:5">
      <c r="A320" s="415" t="s">
        <v>620</v>
      </c>
      <c r="B320" s="416" t="s">
        <v>621</v>
      </c>
      <c r="C320" s="418"/>
      <c r="D320" s="418"/>
      <c r="E320" s="414"/>
    </row>
    <row r="321" ht="20.1" customHeight="1" spans="1:5">
      <c r="A321" s="415" t="s">
        <v>622</v>
      </c>
      <c r="B321" s="416" t="s">
        <v>155</v>
      </c>
      <c r="C321" s="418"/>
      <c r="D321" s="418"/>
      <c r="E321" s="414"/>
    </row>
    <row r="322" ht="20.1" customHeight="1" spans="1:5">
      <c r="A322" s="415" t="s">
        <v>623</v>
      </c>
      <c r="B322" s="416" t="s">
        <v>624</v>
      </c>
      <c r="C322" s="418">
        <v>17</v>
      </c>
      <c r="D322" s="418"/>
      <c r="E322" s="414">
        <f>D322/C322-1</f>
        <v>-1</v>
      </c>
    </row>
    <row r="323" ht="20.1" customHeight="1" spans="1:5">
      <c r="A323" s="411" t="s">
        <v>625</v>
      </c>
      <c r="B323" s="412" t="s">
        <v>626</v>
      </c>
      <c r="C323" s="413">
        <f>SUM(C324:C338)</f>
        <v>1258</v>
      </c>
      <c r="D323" s="413">
        <f>SUM(D324:D338)</f>
        <v>1376</v>
      </c>
      <c r="E323" s="414">
        <f>D323/C323-1</f>
        <v>0.094</v>
      </c>
    </row>
    <row r="324" ht="20.1" customHeight="1" spans="1:5">
      <c r="A324" s="415" t="s">
        <v>627</v>
      </c>
      <c r="B324" s="416" t="s">
        <v>137</v>
      </c>
      <c r="C324" s="418">
        <v>1052</v>
      </c>
      <c r="D324" s="418">
        <v>1018</v>
      </c>
      <c r="E324" s="414">
        <f>D324/C324-1</f>
        <v>-0.032</v>
      </c>
    </row>
    <row r="325" ht="20.1" customHeight="1" spans="1:5">
      <c r="A325" s="415" t="s">
        <v>628</v>
      </c>
      <c r="B325" s="416" t="s">
        <v>139</v>
      </c>
      <c r="C325" s="418">
        <v>0</v>
      </c>
      <c r="D325" s="418">
        <v>0</v>
      </c>
      <c r="E325" s="414"/>
    </row>
    <row r="326" ht="20.1" customHeight="1" spans="1:5">
      <c r="A326" s="415" t="s">
        <v>629</v>
      </c>
      <c r="B326" s="416" t="s">
        <v>141</v>
      </c>
      <c r="C326" s="418">
        <v>0</v>
      </c>
      <c r="D326" s="418">
        <v>0</v>
      </c>
      <c r="E326" s="414"/>
    </row>
    <row r="327" ht="20.1" customHeight="1" spans="1:5">
      <c r="A327" s="415" t="s">
        <v>630</v>
      </c>
      <c r="B327" s="416" t="s">
        <v>631</v>
      </c>
      <c r="C327" s="418">
        <v>8</v>
      </c>
      <c r="D327" s="418"/>
      <c r="E327" s="414">
        <f>D327/C327-1</f>
        <v>-1</v>
      </c>
    </row>
    <row r="328" ht="20.1" customHeight="1" spans="1:5">
      <c r="A328" s="415" t="s">
        <v>632</v>
      </c>
      <c r="B328" s="416" t="s">
        <v>633</v>
      </c>
      <c r="C328" s="418">
        <v>25</v>
      </c>
      <c r="D328" s="418">
        <v>20</v>
      </c>
      <c r="E328" s="414">
        <f>D328/C328-1</f>
        <v>-0.2</v>
      </c>
    </row>
    <row r="329" ht="20.1" customHeight="1" spans="1:5">
      <c r="A329" s="415" t="s">
        <v>634</v>
      </c>
      <c r="B329" s="416" t="s">
        <v>635</v>
      </c>
      <c r="C329" s="418">
        <v>0</v>
      </c>
      <c r="D329" s="418">
        <v>0</v>
      </c>
      <c r="E329" s="414"/>
    </row>
    <row r="330" ht="20.1" customHeight="1" spans="1:5">
      <c r="A330" s="415" t="s">
        <v>636</v>
      </c>
      <c r="B330" s="416" t="s">
        <v>637</v>
      </c>
      <c r="C330" s="418">
        <v>2</v>
      </c>
      <c r="D330" s="418"/>
      <c r="E330" s="414">
        <f>D330/C330-1</f>
        <v>-1</v>
      </c>
    </row>
    <row r="331" ht="20.1" customHeight="1" spans="1:5">
      <c r="A331" s="415" t="s">
        <v>638</v>
      </c>
      <c r="B331" s="416" t="s">
        <v>639</v>
      </c>
      <c r="C331" s="418">
        <v>0</v>
      </c>
      <c r="D331" s="418">
        <v>0</v>
      </c>
      <c r="E331" s="414"/>
    </row>
    <row r="332" ht="20.1" customHeight="1" spans="1:5">
      <c r="A332" s="415" t="s">
        <v>640</v>
      </c>
      <c r="B332" s="416" t="s">
        <v>641</v>
      </c>
      <c r="C332" s="418">
        <v>0</v>
      </c>
      <c r="D332" s="418">
        <v>0</v>
      </c>
      <c r="E332" s="414"/>
    </row>
    <row r="333" ht="20.1" customHeight="1" spans="1:5">
      <c r="A333" s="415" t="s">
        <v>642</v>
      </c>
      <c r="B333" s="416" t="s">
        <v>643</v>
      </c>
      <c r="C333" s="418">
        <v>0</v>
      </c>
      <c r="D333" s="418">
        <v>0</v>
      </c>
      <c r="E333" s="414"/>
    </row>
    <row r="334" ht="20.1" customHeight="1" spans="1:5">
      <c r="A334" s="415" t="s">
        <v>644</v>
      </c>
      <c r="B334" s="416" t="s">
        <v>645</v>
      </c>
      <c r="C334" s="418">
        <v>0</v>
      </c>
      <c r="D334" s="418">
        <v>0</v>
      </c>
      <c r="E334" s="414"/>
    </row>
    <row r="335" ht="20.1" customHeight="1" spans="1:5">
      <c r="A335" s="415" t="s">
        <v>646</v>
      </c>
      <c r="B335" s="416" t="s">
        <v>647</v>
      </c>
      <c r="C335" s="418">
        <v>0</v>
      </c>
      <c r="D335" s="418">
        <v>0</v>
      </c>
      <c r="E335" s="414"/>
    </row>
    <row r="336" ht="20.1" customHeight="1" spans="1:5">
      <c r="A336" s="415" t="s">
        <v>648</v>
      </c>
      <c r="B336" s="416" t="s">
        <v>238</v>
      </c>
      <c r="C336" s="418"/>
      <c r="D336" s="420"/>
      <c r="E336" s="414"/>
    </row>
    <row r="337" ht="20.1" customHeight="1" spans="1:5">
      <c r="A337" s="415" t="s">
        <v>649</v>
      </c>
      <c r="B337" s="416" t="s">
        <v>155</v>
      </c>
      <c r="C337" s="418"/>
      <c r="D337" s="418"/>
      <c r="E337" s="414"/>
    </row>
    <row r="338" ht="20.1" customHeight="1" spans="1:5">
      <c r="A338" s="415" t="s">
        <v>650</v>
      </c>
      <c r="B338" s="416" t="s">
        <v>651</v>
      </c>
      <c r="C338" s="418">
        <v>171</v>
      </c>
      <c r="D338" s="418">
        <v>338</v>
      </c>
      <c r="E338" s="414">
        <f>D338/C338-1</f>
        <v>0.977</v>
      </c>
    </row>
    <row r="339" ht="20.1" customHeight="1" spans="1:5">
      <c r="A339" s="411" t="s">
        <v>652</v>
      </c>
      <c r="B339" s="412" t="s">
        <v>653</v>
      </c>
      <c r="C339" s="413">
        <f>SUM(C340:C348)</f>
        <v>0</v>
      </c>
      <c r="D339" s="413"/>
      <c r="E339" s="414"/>
    </row>
    <row r="340" ht="20.1" customHeight="1" spans="1:5">
      <c r="A340" s="415" t="s">
        <v>654</v>
      </c>
      <c r="B340" s="416" t="s">
        <v>137</v>
      </c>
      <c r="C340" s="418"/>
      <c r="D340" s="418"/>
      <c r="E340" s="414"/>
    </row>
    <row r="341" ht="20.1" customHeight="1" spans="1:5">
      <c r="A341" s="415" t="s">
        <v>655</v>
      </c>
      <c r="B341" s="416" t="s">
        <v>139</v>
      </c>
      <c r="C341" s="418">
        <v>0</v>
      </c>
      <c r="D341" s="418"/>
      <c r="E341" s="414"/>
    </row>
    <row r="342" ht="20.1" customHeight="1" spans="1:5">
      <c r="A342" s="415" t="s">
        <v>656</v>
      </c>
      <c r="B342" s="416" t="s">
        <v>141</v>
      </c>
      <c r="C342" s="418">
        <v>0</v>
      </c>
      <c r="D342" s="418"/>
      <c r="E342" s="414"/>
    </row>
    <row r="343" ht="20.1" customHeight="1" spans="1:5">
      <c r="A343" s="415" t="s">
        <v>657</v>
      </c>
      <c r="B343" s="416" t="s">
        <v>658</v>
      </c>
      <c r="C343" s="418"/>
      <c r="D343" s="418"/>
      <c r="E343" s="414"/>
    </row>
    <row r="344" ht="20.1" customHeight="1" spans="1:5">
      <c r="A344" s="415" t="s">
        <v>659</v>
      </c>
      <c r="B344" s="416" t="s">
        <v>660</v>
      </c>
      <c r="C344" s="418"/>
      <c r="D344" s="418"/>
      <c r="E344" s="414"/>
    </row>
    <row r="345" ht="20.1" customHeight="1" spans="1:5">
      <c r="A345" s="415" t="s">
        <v>661</v>
      </c>
      <c r="B345" s="416" t="s">
        <v>662</v>
      </c>
      <c r="C345" s="418"/>
      <c r="D345" s="418"/>
      <c r="E345" s="414"/>
    </row>
    <row r="346" ht="20.1" customHeight="1" spans="1:5">
      <c r="A346" s="415" t="s">
        <v>663</v>
      </c>
      <c r="B346" s="416" t="s">
        <v>238</v>
      </c>
      <c r="C346" s="418"/>
      <c r="D346" s="418"/>
      <c r="E346" s="414"/>
    </row>
    <row r="347" ht="20.1" customHeight="1" spans="1:5">
      <c r="A347" s="415" t="s">
        <v>664</v>
      </c>
      <c r="B347" s="416" t="s">
        <v>155</v>
      </c>
      <c r="C347" s="418">
        <v>0</v>
      </c>
      <c r="D347" s="418"/>
      <c r="E347" s="414"/>
    </row>
    <row r="348" ht="20.1" customHeight="1" spans="1:5">
      <c r="A348" s="415" t="s">
        <v>665</v>
      </c>
      <c r="B348" s="416" t="s">
        <v>666</v>
      </c>
      <c r="C348" s="418"/>
      <c r="D348" s="418"/>
      <c r="E348" s="414"/>
    </row>
    <row r="349" ht="20.1" customHeight="1" spans="1:5">
      <c r="A349" s="411" t="s">
        <v>667</v>
      </c>
      <c r="B349" s="412" t="s">
        <v>668</v>
      </c>
      <c r="C349" s="413">
        <f>SUM(C350:C358)</f>
        <v>0</v>
      </c>
      <c r="D349" s="413"/>
      <c r="E349" s="414"/>
    </row>
    <row r="350" ht="20.1" customHeight="1" spans="1:5">
      <c r="A350" s="415" t="s">
        <v>669</v>
      </c>
      <c r="B350" s="416" t="s">
        <v>137</v>
      </c>
      <c r="C350" s="418"/>
      <c r="D350" s="418"/>
      <c r="E350" s="414"/>
    </row>
    <row r="351" ht="20.1" customHeight="1" spans="1:5">
      <c r="A351" s="415" t="s">
        <v>670</v>
      </c>
      <c r="B351" s="416" t="s">
        <v>139</v>
      </c>
      <c r="C351" s="418">
        <v>0</v>
      </c>
      <c r="D351" s="418"/>
      <c r="E351" s="414"/>
    </row>
    <row r="352" ht="20.1" customHeight="1" spans="1:5">
      <c r="A352" s="415" t="s">
        <v>671</v>
      </c>
      <c r="B352" s="416" t="s">
        <v>141</v>
      </c>
      <c r="C352" s="418">
        <v>0</v>
      </c>
      <c r="D352" s="418"/>
      <c r="E352" s="414"/>
    </row>
    <row r="353" ht="20.1" customHeight="1" spans="1:5">
      <c r="A353" s="415" t="s">
        <v>672</v>
      </c>
      <c r="B353" s="416" t="s">
        <v>673</v>
      </c>
      <c r="C353" s="418"/>
      <c r="D353" s="418"/>
      <c r="E353" s="414"/>
    </row>
    <row r="354" ht="20.1" customHeight="1" spans="1:5">
      <c r="A354" s="415" t="s">
        <v>674</v>
      </c>
      <c r="B354" s="416" t="s">
        <v>675</v>
      </c>
      <c r="C354" s="418"/>
      <c r="D354" s="418"/>
      <c r="E354" s="414"/>
    </row>
    <row r="355" ht="20.1" customHeight="1" spans="1:5">
      <c r="A355" s="415" t="s">
        <v>676</v>
      </c>
      <c r="B355" s="416" t="s">
        <v>677</v>
      </c>
      <c r="C355" s="418"/>
      <c r="D355" s="418"/>
      <c r="E355" s="414"/>
    </row>
    <row r="356" ht="20.1" customHeight="1" spans="1:5">
      <c r="A356" s="415" t="s">
        <v>678</v>
      </c>
      <c r="B356" s="416" t="s">
        <v>238</v>
      </c>
      <c r="C356" s="418"/>
      <c r="D356" s="418"/>
      <c r="E356" s="414"/>
    </row>
    <row r="357" ht="20.1" customHeight="1" spans="1:5">
      <c r="A357" s="415" t="s">
        <v>679</v>
      </c>
      <c r="B357" s="416" t="s">
        <v>155</v>
      </c>
      <c r="C357" s="418">
        <v>0</v>
      </c>
      <c r="D357" s="418"/>
      <c r="E357" s="414"/>
    </row>
    <row r="358" ht="20.1" customHeight="1" spans="1:5">
      <c r="A358" s="415" t="s">
        <v>680</v>
      </c>
      <c r="B358" s="416" t="s">
        <v>681</v>
      </c>
      <c r="C358" s="418"/>
      <c r="D358" s="418"/>
      <c r="E358" s="414"/>
    </row>
    <row r="359" ht="20.1" customHeight="1" spans="1:5">
      <c r="A359" s="411" t="s">
        <v>682</v>
      </c>
      <c r="B359" s="412" t="s">
        <v>683</v>
      </c>
      <c r="C359" s="413">
        <f>SUM(C360:C366)</f>
        <v>0</v>
      </c>
      <c r="D359" s="413"/>
      <c r="E359" s="414"/>
    </row>
    <row r="360" ht="20.1" customHeight="1" spans="1:5">
      <c r="A360" s="415" t="s">
        <v>684</v>
      </c>
      <c r="B360" s="416" t="s">
        <v>137</v>
      </c>
      <c r="C360" s="418"/>
      <c r="D360" s="418"/>
      <c r="E360" s="414"/>
    </row>
    <row r="361" ht="20.1" customHeight="1" spans="1:5">
      <c r="A361" s="415" t="s">
        <v>685</v>
      </c>
      <c r="B361" s="416" t="s">
        <v>139</v>
      </c>
      <c r="C361" s="418">
        <v>0</v>
      </c>
      <c r="D361" s="418"/>
      <c r="E361" s="414"/>
    </row>
    <row r="362" ht="20.1" customHeight="1" spans="1:5">
      <c r="A362" s="415" t="s">
        <v>686</v>
      </c>
      <c r="B362" s="416" t="s">
        <v>141</v>
      </c>
      <c r="C362" s="418">
        <v>0</v>
      </c>
      <c r="D362" s="418"/>
      <c r="E362" s="414"/>
    </row>
    <row r="363" ht="20.1" customHeight="1" spans="1:5">
      <c r="A363" s="415" t="s">
        <v>687</v>
      </c>
      <c r="B363" s="416" t="s">
        <v>688</v>
      </c>
      <c r="C363" s="418">
        <v>0</v>
      </c>
      <c r="D363" s="418"/>
      <c r="E363" s="414"/>
    </row>
    <row r="364" ht="20.1" customHeight="1" spans="1:5">
      <c r="A364" s="415" t="s">
        <v>689</v>
      </c>
      <c r="B364" s="416" t="s">
        <v>690</v>
      </c>
      <c r="C364" s="418">
        <v>0</v>
      </c>
      <c r="D364" s="418"/>
      <c r="E364" s="414"/>
    </row>
    <row r="365" ht="20.1" customHeight="1" spans="1:5">
      <c r="A365" s="415" t="s">
        <v>691</v>
      </c>
      <c r="B365" s="416" t="s">
        <v>155</v>
      </c>
      <c r="C365" s="418"/>
      <c r="D365" s="418"/>
      <c r="E365" s="414"/>
    </row>
    <row r="366" ht="20.1" customHeight="1" spans="1:5">
      <c r="A366" s="415" t="s">
        <v>692</v>
      </c>
      <c r="B366" s="416" t="s">
        <v>693</v>
      </c>
      <c r="C366" s="418">
        <v>0</v>
      </c>
      <c r="D366" s="418"/>
      <c r="E366" s="414"/>
    </row>
    <row r="367" ht="20.1" customHeight="1" spans="1:5">
      <c r="A367" s="411" t="s">
        <v>694</v>
      </c>
      <c r="B367" s="412" t="s">
        <v>695</v>
      </c>
      <c r="C367" s="413">
        <f>SUM(C368:C372)</f>
        <v>0</v>
      </c>
      <c r="D367" s="413"/>
      <c r="E367" s="414"/>
    </row>
    <row r="368" ht="20.1" customHeight="1" spans="1:5">
      <c r="A368" s="415" t="s">
        <v>696</v>
      </c>
      <c r="B368" s="416" t="s">
        <v>137</v>
      </c>
      <c r="C368" s="418">
        <v>0</v>
      </c>
      <c r="D368" s="418"/>
      <c r="E368" s="414"/>
    </row>
    <row r="369" ht="20.1" customHeight="1" spans="1:5">
      <c r="A369" s="415" t="s">
        <v>697</v>
      </c>
      <c r="B369" s="416" t="s">
        <v>139</v>
      </c>
      <c r="C369" s="418">
        <v>0</v>
      </c>
      <c r="D369" s="418"/>
      <c r="E369" s="414"/>
    </row>
    <row r="370" ht="20.1" customHeight="1" spans="1:5">
      <c r="A370" s="415" t="s">
        <v>698</v>
      </c>
      <c r="B370" s="416" t="s">
        <v>238</v>
      </c>
      <c r="C370" s="418">
        <v>0</v>
      </c>
      <c r="D370" s="418"/>
      <c r="E370" s="414"/>
    </row>
    <row r="371" ht="20.1" customHeight="1" spans="1:5">
      <c r="A371" s="415" t="s">
        <v>699</v>
      </c>
      <c r="B371" s="416" t="s">
        <v>700</v>
      </c>
      <c r="C371" s="418">
        <v>0</v>
      </c>
      <c r="D371" s="418"/>
      <c r="E371" s="414"/>
    </row>
    <row r="372" ht="20.1" customHeight="1" spans="1:5">
      <c r="A372" s="415" t="s">
        <v>701</v>
      </c>
      <c r="B372" s="416" t="s">
        <v>702</v>
      </c>
      <c r="C372" s="418">
        <v>0</v>
      </c>
      <c r="D372" s="418"/>
      <c r="E372" s="414"/>
    </row>
    <row r="373" ht="20.1" customHeight="1" spans="1:5">
      <c r="A373" s="411" t="s">
        <v>703</v>
      </c>
      <c r="B373" s="412" t="s">
        <v>704</v>
      </c>
      <c r="C373" s="413">
        <f>SUM(C374:C375)</f>
        <v>5</v>
      </c>
      <c r="D373" s="413">
        <f>SUM(D374:D375)</f>
        <v>57</v>
      </c>
      <c r="E373" s="414">
        <f>D373/C373-1</f>
        <v>10.4</v>
      </c>
    </row>
    <row r="374" ht="20.1" customHeight="1" spans="1:5">
      <c r="A374" s="415">
        <v>2049902</v>
      </c>
      <c r="B374" s="416" t="s">
        <v>705</v>
      </c>
      <c r="C374" s="418"/>
      <c r="D374" s="418"/>
      <c r="E374" s="414"/>
    </row>
    <row r="375" ht="20.1" customHeight="1" spans="1:5">
      <c r="A375" s="421" t="s">
        <v>706</v>
      </c>
      <c r="B375" s="416" t="s">
        <v>707</v>
      </c>
      <c r="C375" s="418">
        <v>5</v>
      </c>
      <c r="D375" s="418">
        <v>57</v>
      </c>
      <c r="E375" s="414">
        <f>D375/C375-1</f>
        <v>10.4</v>
      </c>
    </row>
    <row r="376" ht="20.1" customHeight="1" spans="1:5">
      <c r="A376" s="411" t="s">
        <v>77</v>
      </c>
      <c r="B376" s="412" t="s">
        <v>78</v>
      </c>
      <c r="C376" s="413">
        <f>SUM(C377,C382,C391,C397,C403,C411,C415,C421,C428)</f>
        <v>90829</v>
      </c>
      <c r="D376" s="413">
        <f>SUM(D377,D382,D391,D397,D403,D411,D415,D421,D428)</f>
        <v>89433</v>
      </c>
      <c r="E376" s="414">
        <f>D376/C376-1</f>
        <v>-0.015</v>
      </c>
    </row>
    <row r="377" ht="20.1" customHeight="1" spans="1:5">
      <c r="A377" s="411" t="s">
        <v>708</v>
      </c>
      <c r="B377" s="412" t="s">
        <v>709</v>
      </c>
      <c r="C377" s="413">
        <f>SUM(C378:C381)</f>
        <v>1197</v>
      </c>
      <c r="D377" s="413">
        <f>SUM(D378:D381)</f>
        <v>1530</v>
      </c>
      <c r="E377" s="414">
        <f>D377/C377-1</f>
        <v>0.278</v>
      </c>
    </row>
    <row r="378" ht="20.1" customHeight="1" spans="1:5">
      <c r="A378" s="415" t="s">
        <v>710</v>
      </c>
      <c r="B378" s="416" t="s">
        <v>137</v>
      </c>
      <c r="C378" s="418">
        <v>1192</v>
      </c>
      <c r="D378" s="418">
        <v>1497</v>
      </c>
      <c r="E378" s="414">
        <f>D378/C378-1</f>
        <v>0.256</v>
      </c>
    </row>
    <row r="379" ht="20.1" customHeight="1" spans="1:5">
      <c r="A379" s="415" t="s">
        <v>711</v>
      </c>
      <c r="B379" s="416" t="s">
        <v>139</v>
      </c>
      <c r="C379" s="418">
        <v>0</v>
      </c>
      <c r="D379" s="418">
        <v>0</v>
      </c>
      <c r="E379" s="414"/>
    </row>
    <row r="380" ht="20.1" customHeight="1" spans="1:5">
      <c r="A380" s="415" t="s">
        <v>712</v>
      </c>
      <c r="B380" s="416" t="s">
        <v>141</v>
      </c>
      <c r="C380" s="418">
        <v>0</v>
      </c>
      <c r="D380" s="418">
        <v>0</v>
      </c>
      <c r="E380" s="414"/>
    </row>
    <row r="381" ht="20.1" customHeight="1" spans="1:5">
      <c r="A381" s="415" t="s">
        <v>713</v>
      </c>
      <c r="B381" s="416" t="s">
        <v>714</v>
      </c>
      <c r="C381" s="418">
        <v>5</v>
      </c>
      <c r="D381" s="418">
        <v>33</v>
      </c>
      <c r="E381" s="414">
        <f t="shared" ref="E381:E386" si="1">D381/C381-1</f>
        <v>5.6</v>
      </c>
    </row>
    <row r="382" ht="20.1" customHeight="1" spans="1:5">
      <c r="A382" s="411" t="s">
        <v>715</v>
      </c>
      <c r="B382" s="412" t="s">
        <v>716</v>
      </c>
      <c r="C382" s="413">
        <f>SUM(C383:C390)</f>
        <v>84254</v>
      </c>
      <c r="D382" s="413">
        <f>SUM(D383:D390)</f>
        <v>82114</v>
      </c>
      <c r="E382" s="414">
        <f t="shared" si="1"/>
        <v>-0.025</v>
      </c>
    </row>
    <row r="383" ht="20.1" customHeight="1" spans="1:5">
      <c r="A383" s="415" t="s">
        <v>717</v>
      </c>
      <c r="B383" s="416" t="s">
        <v>718</v>
      </c>
      <c r="C383" s="418">
        <v>5578</v>
      </c>
      <c r="D383" s="418">
        <v>5261</v>
      </c>
      <c r="E383" s="414">
        <f t="shared" si="1"/>
        <v>-0.057</v>
      </c>
    </row>
    <row r="384" ht="20.1" customHeight="1" spans="1:5">
      <c r="A384" s="415" t="s">
        <v>719</v>
      </c>
      <c r="B384" s="416" t="s">
        <v>720</v>
      </c>
      <c r="C384" s="418">
        <v>41776</v>
      </c>
      <c r="D384" s="418">
        <v>42601</v>
      </c>
      <c r="E384" s="414">
        <f t="shared" si="1"/>
        <v>0.02</v>
      </c>
    </row>
    <row r="385" ht="20.1" customHeight="1" spans="1:5">
      <c r="A385" s="415" t="s">
        <v>721</v>
      </c>
      <c r="B385" s="416" t="s">
        <v>722</v>
      </c>
      <c r="C385" s="418">
        <v>21491</v>
      </c>
      <c r="D385" s="418">
        <v>18158</v>
      </c>
      <c r="E385" s="414">
        <f t="shared" si="1"/>
        <v>-0.155</v>
      </c>
    </row>
    <row r="386" ht="20.1" customHeight="1" spans="1:5">
      <c r="A386" s="415" t="s">
        <v>723</v>
      </c>
      <c r="B386" s="416" t="s">
        <v>724</v>
      </c>
      <c r="C386" s="418">
        <v>12551</v>
      </c>
      <c r="D386" s="418">
        <v>13996</v>
      </c>
      <c r="E386" s="414">
        <f t="shared" si="1"/>
        <v>0.115</v>
      </c>
    </row>
    <row r="387" ht="20.1" customHeight="1" spans="1:5">
      <c r="A387" s="415" t="s">
        <v>725</v>
      </c>
      <c r="B387" s="416" t="s">
        <v>726</v>
      </c>
      <c r="C387" s="418">
        <v>0</v>
      </c>
      <c r="D387" s="418">
        <v>550</v>
      </c>
      <c r="E387" s="414"/>
    </row>
    <row r="388" ht="20.1" customHeight="1" spans="1:5">
      <c r="A388" s="415" t="s">
        <v>727</v>
      </c>
      <c r="B388" s="416" t="s">
        <v>728</v>
      </c>
      <c r="C388" s="418">
        <v>2858</v>
      </c>
      <c r="D388" s="418">
        <v>1548</v>
      </c>
      <c r="E388" s="414">
        <f>D388/C388-1</f>
        <v>-0.458</v>
      </c>
    </row>
    <row r="389" ht="20.1" customHeight="1" spans="1:5">
      <c r="A389" s="415" t="s">
        <v>729</v>
      </c>
      <c r="B389" s="416" t="s">
        <v>730</v>
      </c>
      <c r="C389" s="418"/>
      <c r="D389" s="418"/>
      <c r="E389" s="414"/>
    </row>
    <row r="390" ht="20.1" customHeight="1" spans="1:5">
      <c r="A390" s="415" t="s">
        <v>731</v>
      </c>
      <c r="B390" s="416" t="s">
        <v>732</v>
      </c>
      <c r="C390" s="418"/>
      <c r="D390" s="418"/>
      <c r="E390" s="414"/>
    </row>
    <row r="391" ht="20.1" customHeight="1" spans="1:5">
      <c r="A391" s="411" t="s">
        <v>733</v>
      </c>
      <c r="B391" s="412" t="s">
        <v>734</v>
      </c>
      <c r="C391" s="413">
        <f>SUM(C392:C396)</f>
        <v>3971</v>
      </c>
      <c r="D391" s="413">
        <f>SUM(D392:D396)</f>
        <v>4654</v>
      </c>
      <c r="E391" s="414">
        <f>D391/C391-1</f>
        <v>0.172</v>
      </c>
    </row>
    <row r="392" ht="20.1" customHeight="1" spans="1:5">
      <c r="A392" s="415" t="s">
        <v>735</v>
      </c>
      <c r="B392" s="416" t="s">
        <v>736</v>
      </c>
      <c r="C392" s="418"/>
      <c r="D392" s="418">
        <v>0</v>
      </c>
      <c r="E392" s="414"/>
    </row>
    <row r="393" ht="20.1" customHeight="1" spans="1:5">
      <c r="A393" s="415" t="s">
        <v>737</v>
      </c>
      <c r="B393" s="416" t="s">
        <v>738</v>
      </c>
      <c r="C393" s="418">
        <v>3771</v>
      </c>
      <c r="D393" s="418">
        <v>4654</v>
      </c>
      <c r="E393" s="414">
        <f>D393/C393-1</f>
        <v>0.234</v>
      </c>
    </row>
    <row r="394" ht="20.1" customHeight="1" spans="1:5">
      <c r="A394" s="415" t="s">
        <v>739</v>
      </c>
      <c r="B394" s="416" t="s">
        <v>740</v>
      </c>
      <c r="C394" s="418">
        <v>0</v>
      </c>
      <c r="D394" s="418">
        <v>0</v>
      </c>
      <c r="E394" s="414"/>
    </row>
    <row r="395" ht="20.1" customHeight="1" spans="1:5">
      <c r="A395" s="415" t="s">
        <v>741</v>
      </c>
      <c r="B395" s="416" t="s">
        <v>742</v>
      </c>
      <c r="C395" s="418">
        <v>0</v>
      </c>
      <c r="D395" s="418">
        <v>0</v>
      </c>
      <c r="E395" s="414"/>
    </row>
    <row r="396" ht="20.1" customHeight="1" spans="1:5">
      <c r="A396" s="415" t="s">
        <v>743</v>
      </c>
      <c r="B396" s="416" t="s">
        <v>744</v>
      </c>
      <c r="C396" s="418">
        <v>200</v>
      </c>
      <c r="D396" s="418"/>
      <c r="E396" s="414">
        <f>D396/C396-1</f>
        <v>-1</v>
      </c>
    </row>
    <row r="397" ht="20.1" customHeight="1" spans="1:5">
      <c r="A397" s="411" t="s">
        <v>745</v>
      </c>
      <c r="B397" s="412" t="s">
        <v>746</v>
      </c>
      <c r="C397" s="413">
        <f>SUM(C398:C402)</f>
        <v>0</v>
      </c>
      <c r="D397" s="413"/>
      <c r="E397" s="414"/>
    </row>
    <row r="398" ht="20.1" customHeight="1" spans="1:5">
      <c r="A398" s="415" t="s">
        <v>747</v>
      </c>
      <c r="B398" s="416" t="s">
        <v>748</v>
      </c>
      <c r="C398" s="418">
        <v>0</v>
      </c>
      <c r="D398" s="418"/>
      <c r="E398" s="414"/>
    </row>
    <row r="399" ht="20.1" customHeight="1" spans="1:5">
      <c r="A399" s="415" t="s">
        <v>749</v>
      </c>
      <c r="B399" s="416" t="s">
        <v>750</v>
      </c>
      <c r="C399" s="418"/>
      <c r="D399" s="418"/>
      <c r="E399" s="414"/>
    </row>
    <row r="400" ht="20.1" customHeight="1" spans="1:5">
      <c r="A400" s="415" t="s">
        <v>751</v>
      </c>
      <c r="B400" s="416" t="s">
        <v>752</v>
      </c>
      <c r="C400" s="418">
        <v>0</v>
      </c>
      <c r="D400" s="418"/>
      <c r="E400" s="414"/>
    </row>
    <row r="401" ht="20.1" customHeight="1" spans="1:5">
      <c r="A401" s="415" t="s">
        <v>753</v>
      </c>
      <c r="B401" s="416" t="s">
        <v>754</v>
      </c>
      <c r="C401" s="418">
        <v>0</v>
      </c>
      <c r="D401" s="418"/>
      <c r="E401" s="414"/>
    </row>
    <row r="402" ht="20.1" customHeight="1" spans="1:5">
      <c r="A402" s="415" t="s">
        <v>755</v>
      </c>
      <c r="B402" s="416" t="s">
        <v>756</v>
      </c>
      <c r="C402" s="418"/>
      <c r="D402" s="418"/>
      <c r="E402" s="414"/>
    </row>
    <row r="403" ht="20.1" customHeight="1" spans="1:5">
      <c r="A403" s="411" t="s">
        <v>757</v>
      </c>
      <c r="B403" s="412" t="s">
        <v>758</v>
      </c>
      <c r="C403" s="413"/>
      <c r="D403" s="413"/>
      <c r="E403" s="414"/>
    </row>
    <row r="404" ht="20.1" customHeight="1" spans="1:5">
      <c r="A404" s="415" t="s">
        <v>759</v>
      </c>
      <c r="B404" s="416" t="s">
        <v>760</v>
      </c>
      <c r="C404" s="418"/>
      <c r="D404" s="418"/>
      <c r="E404" s="414"/>
    </row>
    <row r="405" ht="20.1" customHeight="1" spans="1:5">
      <c r="A405" s="415" t="s">
        <v>761</v>
      </c>
      <c r="B405" s="416" t="s">
        <v>762</v>
      </c>
      <c r="C405" s="418">
        <v>0</v>
      </c>
      <c r="D405" s="418"/>
      <c r="E405" s="414"/>
    </row>
    <row r="406" ht="20.1" customHeight="1" spans="1:5">
      <c r="A406" s="415" t="s">
        <v>763</v>
      </c>
      <c r="B406" s="416" t="s">
        <v>764</v>
      </c>
      <c r="C406" s="418">
        <v>0</v>
      </c>
      <c r="D406" s="418"/>
      <c r="E406" s="414"/>
    </row>
    <row r="407" ht="20.1" customHeight="1" spans="1:5">
      <c r="A407" s="411" t="s">
        <v>765</v>
      </c>
      <c r="B407" s="412" t="s">
        <v>766</v>
      </c>
      <c r="C407" s="413">
        <f>SUM(C408:C410)</f>
        <v>0</v>
      </c>
      <c r="D407" s="413"/>
      <c r="E407" s="414"/>
    </row>
    <row r="408" ht="20.1" customHeight="1" spans="1:5">
      <c r="A408" s="415" t="s">
        <v>767</v>
      </c>
      <c r="B408" s="416" t="s">
        <v>768</v>
      </c>
      <c r="C408" s="418">
        <v>0</v>
      </c>
      <c r="D408" s="418"/>
      <c r="E408" s="414"/>
    </row>
    <row r="409" ht="20.1" customHeight="1" spans="1:5">
      <c r="A409" s="415" t="s">
        <v>769</v>
      </c>
      <c r="B409" s="416" t="s">
        <v>770</v>
      </c>
      <c r="C409" s="418">
        <v>0</v>
      </c>
      <c r="D409" s="418"/>
      <c r="E409" s="414"/>
    </row>
    <row r="410" ht="20.1" customHeight="1" spans="1:5">
      <c r="A410" s="415" t="s">
        <v>771</v>
      </c>
      <c r="B410" s="416" t="s">
        <v>772</v>
      </c>
      <c r="C410" s="418">
        <v>0</v>
      </c>
      <c r="D410" s="418"/>
      <c r="E410" s="414"/>
    </row>
    <row r="411" ht="20.1" customHeight="1" spans="1:5">
      <c r="A411" s="411" t="s">
        <v>773</v>
      </c>
      <c r="B411" s="412" t="s">
        <v>774</v>
      </c>
      <c r="C411" s="413">
        <f>SUM(C412:C414)</f>
        <v>684</v>
      </c>
      <c r="D411" s="413">
        <f>SUM(D412:D414)</f>
        <v>472</v>
      </c>
      <c r="E411" s="414">
        <f>D411/C411-1</f>
        <v>-0.31</v>
      </c>
    </row>
    <row r="412" ht="20.1" customHeight="1" spans="1:5">
      <c r="A412" s="415" t="s">
        <v>775</v>
      </c>
      <c r="B412" s="416" t="s">
        <v>776</v>
      </c>
      <c r="C412" s="418">
        <v>684</v>
      </c>
      <c r="D412" s="418">
        <v>472</v>
      </c>
      <c r="E412" s="414">
        <f>D412/C412-1</f>
        <v>-0.31</v>
      </c>
    </row>
    <row r="413" ht="20.1" customHeight="1" spans="1:5">
      <c r="A413" s="415" t="s">
        <v>777</v>
      </c>
      <c r="B413" s="416" t="s">
        <v>778</v>
      </c>
      <c r="C413" s="418">
        <v>0</v>
      </c>
      <c r="D413" s="418">
        <v>0</v>
      </c>
      <c r="E413" s="414"/>
    </row>
    <row r="414" ht="20.1" customHeight="1" spans="1:5">
      <c r="A414" s="415" t="s">
        <v>779</v>
      </c>
      <c r="B414" s="416" t="s">
        <v>780</v>
      </c>
      <c r="C414" s="418">
        <v>0</v>
      </c>
      <c r="D414" s="418">
        <v>0</v>
      </c>
      <c r="E414" s="414"/>
    </row>
    <row r="415" ht="20.1" customHeight="1" spans="1:5">
      <c r="A415" s="411" t="s">
        <v>781</v>
      </c>
      <c r="B415" s="412" t="s">
        <v>782</v>
      </c>
      <c r="C415" s="413">
        <f>SUM(C416:C420)</f>
        <v>569</v>
      </c>
      <c r="D415" s="413">
        <f>SUM(D416:D420)</f>
        <v>507</v>
      </c>
      <c r="E415" s="414">
        <f>D415/C415-1</f>
        <v>-0.109</v>
      </c>
    </row>
    <row r="416" ht="20.1" customHeight="1" spans="1:5">
      <c r="A416" s="415" t="s">
        <v>783</v>
      </c>
      <c r="B416" s="416" t="s">
        <v>784</v>
      </c>
      <c r="C416" s="418">
        <v>244</v>
      </c>
      <c r="D416" s="418"/>
      <c r="E416" s="414">
        <f>D416/C416-1</f>
        <v>-1</v>
      </c>
    </row>
    <row r="417" ht="20.1" customHeight="1" spans="1:5">
      <c r="A417" s="415" t="s">
        <v>785</v>
      </c>
      <c r="B417" s="416" t="s">
        <v>786</v>
      </c>
      <c r="C417" s="418">
        <v>325</v>
      </c>
      <c r="D417" s="418">
        <v>507</v>
      </c>
      <c r="E417" s="414">
        <f>D417/C417-1</f>
        <v>0.56</v>
      </c>
    </row>
    <row r="418" ht="20.1" customHeight="1" spans="1:5">
      <c r="A418" s="415" t="s">
        <v>787</v>
      </c>
      <c r="B418" s="416" t="s">
        <v>788</v>
      </c>
      <c r="C418" s="418"/>
      <c r="D418" s="418">
        <v>0</v>
      </c>
      <c r="E418" s="414"/>
    </row>
    <row r="419" ht="20.1" customHeight="1" spans="1:5">
      <c r="A419" s="415" t="s">
        <v>789</v>
      </c>
      <c r="B419" s="416" t="s">
        <v>790</v>
      </c>
      <c r="C419" s="418">
        <v>0</v>
      </c>
      <c r="D419" s="418">
        <v>0</v>
      </c>
      <c r="E419" s="414"/>
    </row>
    <row r="420" ht="20.1" customHeight="1" spans="1:5">
      <c r="A420" s="415" t="s">
        <v>791</v>
      </c>
      <c r="B420" s="416" t="s">
        <v>792</v>
      </c>
      <c r="C420" s="418">
        <v>0</v>
      </c>
      <c r="D420" s="418">
        <v>0</v>
      </c>
      <c r="E420" s="414"/>
    </row>
    <row r="421" ht="20.1" customHeight="1" spans="1:5">
      <c r="A421" s="411" t="s">
        <v>793</v>
      </c>
      <c r="B421" s="412" t="s">
        <v>794</v>
      </c>
      <c r="C421" s="413">
        <f>SUM(C422:C427)</f>
        <v>0</v>
      </c>
      <c r="D421" s="413"/>
      <c r="E421" s="414"/>
    </row>
    <row r="422" s="401" customFormat="1" ht="20.1" customHeight="1" spans="1:5">
      <c r="A422" s="415" t="s">
        <v>795</v>
      </c>
      <c r="B422" s="416" t="s">
        <v>796</v>
      </c>
      <c r="C422" s="418">
        <v>0</v>
      </c>
      <c r="D422" s="418"/>
      <c r="E422" s="414"/>
    </row>
    <row r="423" ht="20.1" customHeight="1" spans="1:5">
      <c r="A423" s="415" t="s">
        <v>797</v>
      </c>
      <c r="B423" s="416" t="s">
        <v>798</v>
      </c>
      <c r="C423" s="418">
        <v>0</v>
      </c>
      <c r="D423" s="418"/>
      <c r="E423" s="414"/>
    </row>
    <row r="424" ht="20.1" customHeight="1" spans="1:5">
      <c r="A424" s="415" t="s">
        <v>799</v>
      </c>
      <c r="B424" s="416" t="s">
        <v>800</v>
      </c>
      <c r="C424" s="418">
        <v>0</v>
      </c>
      <c r="D424" s="418"/>
      <c r="E424" s="414"/>
    </row>
    <row r="425" s="401" customFormat="1" ht="20.1" customHeight="1" spans="1:5">
      <c r="A425" s="415" t="s">
        <v>801</v>
      </c>
      <c r="B425" s="416" t="s">
        <v>802</v>
      </c>
      <c r="C425" s="418">
        <v>0</v>
      </c>
      <c r="D425" s="418"/>
      <c r="E425" s="414"/>
    </row>
    <row r="426" ht="20.1" customHeight="1" spans="1:5">
      <c r="A426" s="415" t="s">
        <v>803</v>
      </c>
      <c r="B426" s="416" t="s">
        <v>804</v>
      </c>
      <c r="C426" s="418">
        <v>0</v>
      </c>
      <c r="D426" s="418"/>
      <c r="E426" s="414"/>
    </row>
    <row r="427" ht="20.1" customHeight="1" spans="1:5">
      <c r="A427" s="415" t="s">
        <v>805</v>
      </c>
      <c r="B427" s="416" t="s">
        <v>806</v>
      </c>
      <c r="C427" s="418"/>
      <c r="D427" s="418"/>
      <c r="E427" s="414"/>
    </row>
    <row r="428" ht="20.1" customHeight="1" spans="1:5">
      <c r="A428" s="411" t="s">
        <v>807</v>
      </c>
      <c r="B428" s="412" t="s">
        <v>808</v>
      </c>
      <c r="C428" s="413">
        <f>SUM(C429)</f>
        <v>154</v>
      </c>
      <c r="D428" s="413">
        <f>SUM(D429)</f>
        <v>156</v>
      </c>
      <c r="E428" s="414">
        <f t="shared" ref="E428:E433" si="2">D428/C428-1</f>
        <v>0.013</v>
      </c>
    </row>
    <row r="429" ht="20.1" customHeight="1" spans="1:5">
      <c r="A429" s="416">
        <v>2059999</v>
      </c>
      <c r="B429" s="416" t="s">
        <v>809</v>
      </c>
      <c r="C429" s="418">
        <v>154</v>
      </c>
      <c r="D429" s="418">
        <v>156</v>
      </c>
      <c r="E429" s="414">
        <f t="shared" si="2"/>
        <v>0.013</v>
      </c>
    </row>
    <row r="430" ht="20.1" customHeight="1" spans="1:5">
      <c r="A430" s="411" t="s">
        <v>79</v>
      </c>
      <c r="B430" s="412" t="s">
        <v>80</v>
      </c>
      <c r="C430" s="413">
        <f>SUM(C431,C436,C445,C451,C456,C461,C466,C473,C477,C481)</f>
        <v>802</v>
      </c>
      <c r="D430" s="413">
        <f>SUM(D431,D436,D445,D451,D456,D461,D466,D473,D477,D481)</f>
        <v>934</v>
      </c>
      <c r="E430" s="414">
        <f t="shared" si="2"/>
        <v>0.165</v>
      </c>
    </row>
    <row r="431" ht="20.1" customHeight="1" spans="1:5">
      <c r="A431" s="411" t="s">
        <v>810</v>
      </c>
      <c r="B431" s="412" t="s">
        <v>811</v>
      </c>
      <c r="C431" s="413">
        <f>SUM(C432:C435)</f>
        <v>551</v>
      </c>
      <c r="D431" s="413">
        <f>SUM(D432:D435)</f>
        <v>705</v>
      </c>
      <c r="E431" s="414">
        <f t="shared" si="2"/>
        <v>0.279</v>
      </c>
    </row>
    <row r="432" ht="20.1" customHeight="1" spans="1:5">
      <c r="A432" s="415" t="s">
        <v>812</v>
      </c>
      <c r="B432" s="416" t="s">
        <v>137</v>
      </c>
      <c r="C432" s="418">
        <v>506</v>
      </c>
      <c r="D432" s="418">
        <v>455</v>
      </c>
      <c r="E432" s="414">
        <f t="shared" si="2"/>
        <v>-0.101</v>
      </c>
    </row>
    <row r="433" ht="20.1" customHeight="1" spans="1:5">
      <c r="A433" s="415" t="s">
        <v>813</v>
      </c>
      <c r="B433" s="416" t="s">
        <v>139</v>
      </c>
      <c r="C433" s="418">
        <v>45</v>
      </c>
      <c r="D433" s="418"/>
      <c r="E433" s="414">
        <f t="shared" si="2"/>
        <v>-1</v>
      </c>
    </row>
    <row r="434" ht="20.1" customHeight="1" spans="1:5">
      <c r="A434" s="415" t="s">
        <v>814</v>
      </c>
      <c r="B434" s="416" t="s">
        <v>141</v>
      </c>
      <c r="C434" s="418"/>
      <c r="D434" s="418">
        <v>0</v>
      </c>
      <c r="E434" s="414"/>
    </row>
    <row r="435" ht="20.1" customHeight="1" spans="1:5">
      <c r="A435" s="415" t="s">
        <v>815</v>
      </c>
      <c r="B435" s="416" t="s">
        <v>816</v>
      </c>
      <c r="C435" s="418"/>
      <c r="D435" s="418">
        <v>250</v>
      </c>
      <c r="E435" s="414"/>
    </row>
    <row r="436" ht="20.1" customHeight="1" spans="1:5">
      <c r="A436" s="411" t="s">
        <v>817</v>
      </c>
      <c r="B436" s="412" t="s">
        <v>818</v>
      </c>
      <c r="C436" s="413">
        <f>SUM(C437:C444)</f>
        <v>0</v>
      </c>
      <c r="D436" s="413"/>
      <c r="E436" s="414"/>
    </row>
    <row r="437" ht="20.1" customHeight="1" spans="1:5">
      <c r="A437" s="415" t="s">
        <v>819</v>
      </c>
      <c r="B437" s="416" t="s">
        <v>820</v>
      </c>
      <c r="C437" s="418"/>
      <c r="D437" s="418"/>
      <c r="E437" s="414"/>
    </row>
    <row r="438" ht="20.1" customHeight="1" spans="1:5">
      <c r="A438" s="415" t="s">
        <v>821</v>
      </c>
      <c r="B438" s="416" t="s">
        <v>822</v>
      </c>
      <c r="C438" s="418">
        <v>0</v>
      </c>
      <c r="D438" s="418"/>
      <c r="E438" s="414"/>
    </row>
    <row r="439" ht="20.1" customHeight="1" spans="1:5">
      <c r="A439" s="415" t="s">
        <v>823</v>
      </c>
      <c r="B439" s="416" t="s">
        <v>824</v>
      </c>
      <c r="C439" s="418">
        <v>0</v>
      </c>
      <c r="D439" s="418"/>
      <c r="E439" s="414"/>
    </row>
    <row r="440" ht="20.1" customHeight="1" spans="1:5">
      <c r="A440" s="415" t="s">
        <v>825</v>
      </c>
      <c r="B440" s="416" t="s">
        <v>826</v>
      </c>
      <c r="C440" s="418">
        <v>0</v>
      </c>
      <c r="D440" s="418"/>
      <c r="E440" s="414"/>
    </row>
    <row r="441" ht="20.1" customHeight="1" spans="1:5">
      <c r="A441" s="415" t="s">
        <v>827</v>
      </c>
      <c r="B441" s="416" t="s">
        <v>828</v>
      </c>
      <c r="C441" s="418"/>
      <c r="D441" s="418"/>
      <c r="E441" s="414"/>
    </row>
    <row r="442" ht="20.1" customHeight="1" spans="1:5">
      <c r="A442" s="415" t="s">
        <v>829</v>
      </c>
      <c r="B442" s="416" t="s">
        <v>830</v>
      </c>
      <c r="C442" s="418">
        <v>0</v>
      </c>
      <c r="D442" s="418"/>
      <c r="E442" s="414"/>
    </row>
    <row r="443" ht="20.1" customHeight="1" spans="1:5">
      <c r="A443" s="417">
        <v>2060208</v>
      </c>
      <c r="B443" s="422" t="s">
        <v>831</v>
      </c>
      <c r="C443" s="418">
        <v>0</v>
      </c>
      <c r="D443" s="418"/>
      <c r="E443" s="414"/>
    </row>
    <row r="444" ht="20.1" customHeight="1" spans="1:5">
      <c r="A444" s="415" t="s">
        <v>832</v>
      </c>
      <c r="B444" s="416" t="s">
        <v>833</v>
      </c>
      <c r="C444" s="418"/>
      <c r="D444" s="418"/>
      <c r="E444" s="414"/>
    </row>
    <row r="445" ht="20.1" customHeight="1" spans="1:5">
      <c r="A445" s="411" t="s">
        <v>834</v>
      </c>
      <c r="B445" s="412" t="s">
        <v>835</v>
      </c>
      <c r="C445" s="413">
        <f>SUM(C446:C450)</f>
        <v>0</v>
      </c>
      <c r="D445" s="413"/>
      <c r="E445" s="414"/>
    </row>
    <row r="446" ht="20.1" customHeight="1" spans="1:5">
      <c r="A446" s="415" t="s">
        <v>836</v>
      </c>
      <c r="B446" s="416" t="s">
        <v>820</v>
      </c>
      <c r="C446" s="418"/>
      <c r="D446" s="418"/>
      <c r="E446" s="414"/>
    </row>
    <row r="447" ht="20.1" customHeight="1" spans="1:5">
      <c r="A447" s="415" t="s">
        <v>837</v>
      </c>
      <c r="B447" s="416" t="s">
        <v>838</v>
      </c>
      <c r="C447" s="418"/>
      <c r="D447" s="418"/>
      <c r="E447" s="414"/>
    </row>
    <row r="448" ht="20.1" customHeight="1" spans="1:5">
      <c r="A448" s="415" t="s">
        <v>839</v>
      </c>
      <c r="B448" s="416" t="s">
        <v>840</v>
      </c>
      <c r="C448" s="418">
        <v>0</v>
      </c>
      <c r="D448" s="418"/>
      <c r="E448" s="414"/>
    </row>
    <row r="449" ht="20.1" customHeight="1" spans="1:5">
      <c r="A449" s="415" t="s">
        <v>841</v>
      </c>
      <c r="B449" s="416" t="s">
        <v>842</v>
      </c>
      <c r="C449" s="418">
        <v>0</v>
      </c>
      <c r="D449" s="418"/>
      <c r="E449" s="414"/>
    </row>
    <row r="450" ht="20.1" customHeight="1" spans="1:5">
      <c r="A450" s="415" t="s">
        <v>843</v>
      </c>
      <c r="B450" s="416" t="s">
        <v>844</v>
      </c>
      <c r="C450" s="418">
        <v>0</v>
      </c>
      <c r="D450" s="418"/>
      <c r="E450" s="414"/>
    </row>
    <row r="451" ht="20.1" customHeight="1" spans="1:5">
      <c r="A451" s="411" t="s">
        <v>845</v>
      </c>
      <c r="B451" s="412" t="s">
        <v>846</v>
      </c>
      <c r="C451" s="413">
        <f>SUM(C452:C455)</f>
        <v>29</v>
      </c>
      <c r="D451" s="413">
        <f>SUM(D452:D455)</f>
        <v>36</v>
      </c>
      <c r="E451" s="414">
        <f>D451/C451-1</f>
        <v>0.241</v>
      </c>
    </row>
    <row r="452" ht="20.1" customHeight="1" spans="1:5">
      <c r="A452" s="415" t="s">
        <v>847</v>
      </c>
      <c r="B452" s="416" t="s">
        <v>820</v>
      </c>
      <c r="C452" s="418"/>
      <c r="D452" s="418">
        <v>0</v>
      </c>
      <c r="E452" s="414"/>
    </row>
    <row r="453" ht="20.1" customHeight="1" spans="1:5">
      <c r="A453" s="415" t="s">
        <v>848</v>
      </c>
      <c r="B453" s="416" t="s">
        <v>849</v>
      </c>
      <c r="C453" s="418">
        <v>29</v>
      </c>
      <c r="D453" s="418">
        <v>36</v>
      </c>
      <c r="E453" s="414">
        <f>D453/C453-1</f>
        <v>0.241</v>
      </c>
    </row>
    <row r="454" ht="20.1" customHeight="1" spans="1:5">
      <c r="A454" s="423">
        <v>2060405</v>
      </c>
      <c r="B454" s="416" t="s">
        <v>850</v>
      </c>
      <c r="C454" s="418"/>
      <c r="D454" s="418">
        <v>0</v>
      </c>
      <c r="E454" s="414"/>
    </row>
    <row r="455" ht="20.1" customHeight="1" spans="1:5">
      <c r="A455" s="415" t="s">
        <v>851</v>
      </c>
      <c r="B455" s="416" t="s">
        <v>852</v>
      </c>
      <c r="C455" s="418"/>
      <c r="D455" s="418">
        <v>0</v>
      </c>
      <c r="E455" s="414"/>
    </row>
    <row r="456" ht="20.1" customHeight="1" spans="1:5">
      <c r="A456" s="411" t="s">
        <v>853</v>
      </c>
      <c r="B456" s="412" t="s">
        <v>854</v>
      </c>
      <c r="C456" s="413">
        <f>SUM(C457:C460)</f>
        <v>7</v>
      </c>
      <c r="D456" s="413">
        <f>SUM(D457:D460)</f>
        <v>6</v>
      </c>
      <c r="E456" s="414">
        <f>D456/C456-1</f>
        <v>-0.143</v>
      </c>
    </row>
    <row r="457" ht="20.1" customHeight="1" spans="1:5">
      <c r="A457" s="415" t="s">
        <v>855</v>
      </c>
      <c r="B457" s="416" t="s">
        <v>820</v>
      </c>
      <c r="C457" s="418"/>
      <c r="D457" s="418"/>
      <c r="E457" s="414"/>
    </row>
    <row r="458" ht="20.1" customHeight="1" spans="1:5">
      <c r="A458" s="415" t="s">
        <v>856</v>
      </c>
      <c r="B458" s="416" t="s">
        <v>857</v>
      </c>
      <c r="C458" s="418">
        <v>7</v>
      </c>
      <c r="D458" s="418">
        <v>4</v>
      </c>
      <c r="E458" s="414">
        <f>D458/C458-1</f>
        <v>-0.429</v>
      </c>
    </row>
    <row r="459" ht="20.1" customHeight="1" spans="1:5">
      <c r="A459" s="415" t="s">
        <v>858</v>
      </c>
      <c r="B459" s="416" t="s">
        <v>859</v>
      </c>
      <c r="C459" s="418"/>
      <c r="D459" s="418"/>
      <c r="E459" s="414"/>
    </row>
    <row r="460" ht="20.1" customHeight="1" spans="1:5">
      <c r="A460" s="415" t="s">
        <v>860</v>
      </c>
      <c r="B460" s="416" t="s">
        <v>861</v>
      </c>
      <c r="C460" s="418"/>
      <c r="D460" s="418">
        <v>2</v>
      </c>
      <c r="E460" s="414"/>
    </row>
    <row r="461" ht="20.1" customHeight="1" spans="1:5">
      <c r="A461" s="411" t="s">
        <v>862</v>
      </c>
      <c r="B461" s="412" t="s">
        <v>863</v>
      </c>
      <c r="C461" s="413">
        <f>SUM(C462:C465)</f>
        <v>0</v>
      </c>
      <c r="D461" s="413"/>
      <c r="E461" s="414"/>
    </row>
    <row r="462" ht="20.1" customHeight="1" spans="1:5">
      <c r="A462" s="415" t="s">
        <v>864</v>
      </c>
      <c r="B462" s="416" t="s">
        <v>865</v>
      </c>
      <c r="C462" s="418"/>
      <c r="D462" s="418"/>
      <c r="E462" s="414"/>
    </row>
    <row r="463" ht="20.1" customHeight="1" spans="1:5">
      <c r="A463" s="415" t="s">
        <v>866</v>
      </c>
      <c r="B463" s="416" t="s">
        <v>867</v>
      </c>
      <c r="C463" s="418"/>
      <c r="D463" s="418"/>
      <c r="E463" s="414"/>
    </row>
    <row r="464" ht="20.1" customHeight="1" spans="1:5">
      <c r="A464" s="415" t="s">
        <v>868</v>
      </c>
      <c r="B464" s="416" t="s">
        <v>869</v>
      </c>
      <c r="C464" s="418">
        <v>0</v>
      </c>
      <c r="D464" s="418"/>
      <c r="E464" s="414"/>
    </row>
    <row r="465" ht="20.1" customHeight="1" spans="1:5">
      <c r="A465" s="415" t="s">
        <v>870</v>
      </c>
      <c r="B465" s="416" t="s">
        <v>871</v>
      </c>
      <c r="C465" s="418"/>
      <c r="D465" s="418"/>
      <c r="E465" s="414"/>
    </row>
    <row r="466" ht="20.1" customHeight="1" spans="1:5">
      <c r="A466" s="411" t="s">
        <v>872</v>
      </c>
      <c r="B466" s="412" t="s">
        <v>873</v>
      </c>
      <c r="C466" s="413">
        <f>SUM(C467:C472)</f>
        <v>215</v>
      </c>
      <c r="D466" s="413">
        <f>SUM(D467:D472)</f>
        <v>187</v>
      </c>
      <c r="E466" s="414">
        <f>D466/C466-1</f>
        <v>-0.13</v>
      </c>
    </row>
    <row r="467" ht="20.1" customHeight="1" spans="1:5">
      <c r="A467" s="415" t="s">
        <v>874</v>
      </c>
      <c r="B467" s="416" t="s">
        <v>820</v>
      </c>
      <c r="C467" s="418">
        <v>50</v>
      </c>
      <c r="D467" s="418">
        <v>74</v>
      </c>
      <c r="E467" s="414">
        <f>D467/C467-1</f>
        <v>0.48</v>
      </c>
    </row>
    <row r="468" ht="20.1" customHeight="1" spans="1:5">
      <c r="A468" s="415" t="s">
        <v>875</v>
      </c>
      <c r="B468" s="416" t="s">
        <v>876</v>
      </c>
      <c r="C468" s="418">
        <v>155</v>
      </c>
      <c r="D468" s="418">
        <v>65</v>
      </c>
      <c r="E468" s="414">
        <f>D468/C468-1</f>
        <v>-0.581</v>
      </c>
    </row>
    <row r="469" ht="20.1" customHeight="1" spans="1:5">
      <c r="A469" s="415" t="s">
        <v>877</v>
      </c>
      <c r="B469" s="416" t="s">
        <v>878</v>
      </c>
      <c r="C469" s="418">
        <v>0</v>
      </c>
      <c r="D469" s="418">
        <v>0</v>
      </c>
      <c r="E469" s="414"/>
    </row>
    <row r="470" ht="20.1" customHeight="1" spans="1:5">
      <c r="A470" s="415" t="s">
        <v>879</v>
      </c>
      <c r="B470" s="416" t="s">
        <v>880</v>
      </c>
      <c r="C470" s="418">
        <v>0</v>
      </c>
      <c r="D470" s="418">
        <v>0</v>
      </c>
      <c r="E470" s="414"/>
    </row>
    <row r="471" ht="20.1" customHeight="1" spans="1:5">
      <c r="A471" s="415" t="s">
        <v>881</v>
      </c>
      <c r="B471" s="416" t="s">
        <v>882</v>
      </c>
      <c r="C471" s="418">
        <v>10</v>
      </c>
      <c r="D471" s="418">
        <v>10</v>
      </c>
      <c r="E471" s="414">
        <f>D471/C471-1</f>
        <v>0</v>
      </c>
    </row>
    <row r="472" ht="20.1" customHeight="1" spans="1:5">
      <c r="A472" s="415" t="s">
        <v>883</v>
      </c>
      <c r="B472" s="416" t="s">
        <v>884</v>
      </c>
      <c r="C472" s="418"/>
      <c r="D472" s="418">
        <v>38</v>
      </c>
      <c r="E472" s="414"/>
    </row>
    <row r="473" ht="20.1" customHeight="1" spans="1:5">
      <c r="A473" s="411" t="s">
        <v>885</v>
      </c>
      <c r="B473" s="412" t="s">
        <v>886</v>
      </c>
      <c r="C473" s="413">
        <f>SUM(C474:C475)</f>
        <v>0</v>
      </c>
      <c r="D473" s="413"/>
      <c r="E473" s="414"/>
    </row>
    <row r="474" ht="20.1" customHeight="1" spans="1:5">
      <c r="A474" s="415" t="s">
        <v>887</v>
      </c>
      <c r="B474" s="416" t="s">
        <v>888</v>
      </c>
      <c r="C474" s="418"/>
      <c r="D474" s="418"/>
      <c r="E474" s="414"/>
    </row>
    <row r="475" ht="20.1" customHeight="1" spans="1:5">
      <c r="A475" s="415" t="s">
        <v>889</v>
      </c>
      <c r="B475" s="416" t="s">
        <v>890</v>
      </c>
      <c r="C475" s="418"/>
      <c r="D475" s="418"/>
      <c r="E475" s="414"/>
    </row>
    <row r="476" ht="20.1" customHeight="1" spans="1:5">
      <c r="A476" s="415" t="s">
        <v>891</v>
      </c>
      <c r="B476" s="416" t="s">
        <v>892</v>
      </c>
      <c r="C476" s="418">
        <v>0</v>
      </c>
      <c r="D476" s="418"/>
      <c r="E476" s="414"/>
    </row>
    <row r="477" ht="20.1" customHeight="1" spans="1:5">
      <c r="A477" s="411" t="s">
        <v>893</v>
      </c>
      <c r="B477" s="412" t="s">
        <v>894</v>
      </c>
      <c r="C477" s="413">
        <f>SUM(C478:C479)</f>
        <v>0</v>
      </c>
      <c r="D477" s="413"/>
      <c r="E477" s="414"/>
    </row>
    <row r="478" ht="20.1" customHeight="1" spans="1:5">
      <c r="A478" s="415" t="s">
        <v>895</v>
      </c>
      <c r="B478" s="416" t="s">
        <v>896</v>
      </c>
      <c r="C478" s="418"/>
      <c r="D478" s="418"/>
      <c r="E478" s="414"/>
    </row>
    <row r="479" ht="20.1" customHeight="1" spans="1:5">
      <c r="A479" s="415" t="s">
        <v>897</v>
      </c>
      <c r="B479" s="416" t="s">
        <v>898</v>
      </c>
      <c r="C479" s="418"/>
      <c r="D479" s="418"/>
      <c r="E479" s="414"/>
    </row>
    <row r="480" ht="20.1" customHeight="1" spans="1:5">
      <c r="A480" s="415" t="s">
        <v>899</v>
      </c>
      <c r="B480" s="416" t="s">
        <v>900</v>
      </c>
      <c r="C480" s="418">
        <v>0</v>
      </c>
      <c r="D480" s="418"/>
      <c r="E480" s="414"/>
    </row>
    <row r="481" ht="20.1" customHeight="1" spans="1:5">
      <c r="A481" s="411" t="s">
        <v>901</v>
      </c>
      <c r="B481" s="412" t="s">
        <v>902</v>
      </c>
      <c r="C481" s="413">
        <f>SUM(C482:C485)</f>
        <v>0</v>
      </c>
      <c r="D481" s="413"/>
      <c r="E481" s="414"/>
    </row>
    <row r="482" ht="20.1" customHeight="1" spans="1:5">
      <c r="A482" s="415" t="s">
        <v>903</v>
      </c>
      <c r="B482" s="416" t="s">
        <v>904</v>
      </c>
      <c r="C482" s="418"/>
      <c r="D482" s="418"/>
      <c r="E482" s="414"/>
    </row>
    <row r="483" ht="20.1" customHeight="1" spans="1:5">
      <c r="A483" s="415" t="s">
        <v>905</v>
      </c>
      <c r="B483" s="416" t="s">
        <v>906</v>
      </c>
      <c r="C483" s="418">
        <v>0</v>
      </c>
      <c r="D483" s="418"/>
      <c r="E483" s="414"/>
    </row>
    <row r="484" ht="20.1" customHeight="1" spans="1:5">
      <c r="A484" s="415" t="s">
        <v>907</v>
      </c>
      <c r="B484" s="416" t="s">
        <v>908</v>
      </c>
      <c r="C484" s="418"/>
      <c r="D484" s="418"/>
      <c r="E484" s="414"/>
    </row>
    <row r="485" ht="20.1" customHeight="1" spans="1:5">
      <c r="A485" s="415" t="s">
        <v>909</v>
      </c>
      <c r="B485" s="416" t="s">
        <v>910</v>
      </c>
      <c r="C485" s="418"/>
      <c r="D485" s="418"/>
      <c r="E485" s="414"/>
    </row>
    <row r="486" ht="20.1" customHeight="1" spans="1:5">
      <c r="A486" s="411" t="s">
        <v>911</v>
      </c>
      <c r="B486" s="412" t="s">
        <v>81</v>
      </c>
      <c r="C486" s="413">
        <f>SUM(C487,C503,C511,C522,C531,C541,)</f>
        <v>8882</v>
      </c>
      <c r="D486" s="413">
        <f>SUM(D487,D503,D511,D522,D531,D541,)</f>
        <v>8080</v>
      </c>
      <c r="E486" s="414">
        <f>D486/C486-1</f>
        <v>-0.09</v>
      </c>
    </row>
    <row r="487" ht="20.1" customHeight="1" spans="1:5">
      <c r="A487" s="411" t="s">
        <v>912</v>
      </c>
      <c r="B487" s="412" t="s">
        <v>913</v>
      </c>
      <c r="C487" s="413">
        <f>SUM(C488:C502)</f>
        <v>7210</v>
      </c>
      <c r="D487" s="413">
        <f>SUM(D488:D502)</f>
        <v>3191</v>
      </c>
      <c r="E487" s="414">
        <f>D487/C487-1</f>
        <v>-0.557</v>
      </c>
    </row>
    <row r="488" ht="20.1" customHeight="1" spans="1:5">
      <c r="A488" s="415" t="s">
        <v>914</v>
      </c>
      <c r="B488" s="416" t="s">
        <v>137</v>
      </c>
      <c r="C488" s="418">
        <v>944</v>
      </c>
      <c r="D488" s="418">
        <v>879</v>
      </c>
      <c r="E488" s="414">
        <f>D488/C488-1</f>
        <v>-0.069</v>
      </c>
    </row>
    <row r="489" ht="20.1" customHeight="1" spans="1:5">
      <c r="A489" s="415" t="s">
        <v>915</v>
      </c>
      <c r="B489" s="416" t="s">
        <v>139</v>
      </c>
      <c r="C489" s="418">
        <v>0</v>
      </c>
      <c r="D489" s="418">
        <v>0</v>
      </c>
      <c r="E489" s="414"/>
    </row>
    <row r="490" ht="20.1" customHeight="1" spans="1:5">
      <c r="A490" s="415" t="s">
        <v>916</v>
      </c>
      <c r="B490" s="416" t="s">
        <v>141</v>
      </c>
      <c r="C490" s="418">
        <v>0</v>
      </c>
      <c r="D490" s="418">
        <v>0</v>
      </c>
      <c r="E490" s="414"/>
    </row>
    <row r="491" ht="20.1" customHeight="1" spans="1:5">
      <c r="A491" s="415" t="s">
        <v>917</v>
      </c>
      <c r="B491" s="416" t="s">
        <v>918</v>
      </c>
      <c r="C491" s="418">
        <v>0</v>
      </c>
      <c r="D491" s="418">
        <v>0</v>
      </c>
      <c r="E491" s="414"/>
    </row>
    <row r="492" ht="20.1" customHeight="1" spans="1:5">
      <c r="A492" s="415" t="s">
        <v>919</v>
      </c>
      <c r="B492" s="416" t="s">
        <v>920</v>
      </c>
      <c r="C492" s="418">
        <v>0</v>
      </c>
      <c r="D492" s="418">
        <v>0</v>
      </c>
      <c r="E492" s="414"/>
    </row>
    <row r="493" ht="20.1" customHeight="1" spans="1:5">
      <c r="A493" s="415" t="s">
        <v>921</v>
      </c>
      <c r="B493" s="416" t="s">
        <v>922</v>
      </c>
      <c r="C493" s="418">
        <v>0</v>
      </c>
      <c r="D493" s="418">
        <v>0</v>
      </c>
      <c r="E493" s="414"/>
    </row>
    <row r="494" ht="20.1" customHeight="1" spans="1:5">
      <c r="A494" s="415" t="s">
        <v>923</v>
      </c>
      <c r="B494" s="416" t="s">
        <v>924</v>
      </c>
      <c r="C494" s="418">
        <v>0</v>
      </c>
      <c r="D494" s="418">
        <v>0</v>
      </c>
      <c r="E494" s="414"/>
    </row>
    <row r="495" ht="20.1" customHeight="1" spans="1:5">
      <c r="A495" s="415" t="s">
        <v>925</v>
      </c>
      <c r="B495" s="416" t="s">
        <v>926</v>
      </c>
      <c r="C495" s="418">
        <v>0</v>
      </c>
      <c r="D495" s="418">
        <v>0</v>
      </c>
      <c r="E495" s="414"/>
    </row>
    <row r="496" ht="20.1" customHeight="1" spans="1:5">
      <c r="A496" s="415" t="s">
        <v>927</v>
      </c>
      <c r="B496" s="416" t="s">
        <v>928</v>
      </c>
      <c r="C496" s="418">
        <v>536</v>
      </c>
      <c r="D496" s="418">
        <v>494</v>
      </c>
      <c r="E496" s="414">
        <f>D496/C496-1</f>
        <v>-0.078</v>
      </c>
    </row>
    <row r="497" ht="20.1" customHeight="1" spans="1:5">
      <c r="A497" s="415" t="s">
        <v>929</v>
      </c>
      <c r="B497" s="416" t="s">
        <v>930</v>
      </c>
      <c r="C497" s="418">
        <v>0</v>
      </c>
      <c r="D497" s="418">
        <v>0</v>
      </c>
      <c r="E497" s="414"/>
    </row>
    <row r="498" ht="20.1" customHeight="1" spans="1:5">
      <c r="A498" s="415" t="s">
        <v>931</v>
      </c>
      <c r="B498" s="416" t="s">
        <v>932</v>
      </c>
      <c r="C498" s="418">
        <v>3</v>
      </c>
      <c r="D498" s="418">
        <v>26</v>
      </c>
      <c r="E498" s="414">
        <f>D498/C498-1</f>
        <v>7.667</v>
      </c>
    </row>
    <row r="499" ht="20.1" customHeight="1" spans="1:5">
      <c r="A499" s="415" t="s">
        <v>933</v>
      </c>
      <c r="B499" s="416" t="s">
        <v>934</v>
      </c>
      <c r="C499" s="418">
        <v>0</v>
      </c>
      <c r="D499" s="418">
        <v>0</v>
      </c>
      <c r="E499" s="414"/>
    </row>
    <row r="500" ht="20.1" customHeight="1" spans="1:5">
      <c r="A500" s="415" t="s">
        <v>935</v>
      </c>
      <c r="B500" s="416" t="s">
        <v>936</v>
      </c>
      <c r="C500" s="418">
        <v>0</v>
      </c>
      <c r="D500" s="418">
        <v>0</v>
      </c>
      <c r="E500" s="414"/>
    </row>
    <row r="501" ht="20.1" customHeight="1" spans="1:5">
      <c r="A501" s="415" t="s">
        <v>937</v>
      </c>
      <c r="B501" s="416" t="s">
        <v>938</v>
      </c>
      <c r="C501" s="418">
        <v>0</v>
      </c>
      <c r="D501" s="418">
        <v>0</v>
      </c>
      <c r="E501" s="414"/>
    </row>
    <row r="502" ht="20.1" customHeight="1" spans="1:5">
      <c r="A502" s="415" t="s">
        <v>939</v>
      </c>
      <c r="B502" s="416" t="s">
        <v>940</v>
      </c>
      <c r="C502" s="418">
        <v>5727</v>
      </c>
      <c r="D502" s="418">
        <v>1792</v>
      </c>
      <c r="E502" s="414">
        <f>D502/C502-1</f>
        <v>-0.687</v>
      </c>
    </row>
    <row r="503" ht="20.1" customHeight="1" spans="1:5">
      <c r="A503" s="411" t="s">
        <v>941</v>
      </c>
      <c r="B503" s="412" t="s">
        <v>942</v>
      </c>
      <c r="C503" s="413">
        <f>SUM(C504:C510)</f>
        <v>80</v>
      </c>
      <c r="D503" s="413">
        <f>SUM(D504:D510)</f>
        <v>249</v>
      </c>
      <c r="E503" s="414">
        <f>D503/C503-1</f>
        <v>2.113</v>
      </c>
    </row>
    <row r="504" ht="20.1" customHeight="1" spans="1:5">
      <c r="A504" s="415" t="s">
        <v>943</v>
      </c>
      <c r="B504" s="416" t="s">
        <v>137</v>
      </c>
      <c r="C504" s="418">
        <v>0</v>
      </c>
      <c r="D504" s="418">
        <v>0</v>
      </c>
      <c r="E504" s="414"/>
    </row>
    <row r="505" ht="20.1" customHeight="1" spans="1:5">
      <c r="A505" s="415" t="s">
        <v>944</v>
      </c>
      <c r="B505" s="416" t="s">
        <v>139</v>
      </c>
      <c r="C505" s="418"/>
      <c r="D505" s="418">
        <v>0</v>
      </c>
      <c r="E505" s="414"/>
    </row>
    <row r="506" ht="20.1" customHeight="1" spans="1:5">
      <c r="A506" s="415" t="s">
        <v>945</v>
      </c>
      <c r="B506" s="416" t="s">
        <v>141</v>
      </c>
      <c r="C506" s="418"/>
      <c r="D506" s="418">
        <v>0</v>
      </c>
      <c r="E506" s="414"/>
    </row>
    <row r="507" ht="20.1" customHeight="1" spans="1:5">
      <c r="A507" s="415" t="s">
        <v>946</v>
      </c>
      <c r="B507" s="416" t="s">
        <v>947</v>
      </c>
      <c r="C507" s="418">
        <v>3</v>
      </c>
      <c r="D507" s="418">
        <v>209</v>
      </c>
      <c r="E507" s="414">
        <f>D507/C507-1</f>
        <v>68.667</v>
      </c>
    </row>
    <row r="508" ht="20.1" customHeight="1" spans="1:5">
      <c r="A508" s="415" t="s">
        <v>948</v>
      </c>
      <c r="B508" s="416" t="s">
        <v>949</v>
      </c>
      <c r="C508" s="418">
        <v>77</v>
      </c>
      <c r="D508" s="418">
        <v>40</v>
      </c>
      <c r="E508" s="414">
        <f>D508/C508-1</f>
        <v>-0.481</v>
      </c>
    </row>
    <row r="509" ht="20.1" customHeight="1" spans="1:5">
      <c r="A509" s="415" t="s">
        <v>950</v>
      </c>
      <c r="B509" s="416" t="s">
        <v>951</v>
      </c>
      <c r="C509" s="418"/>
      <c r="D509" s="418">
        <v>0</v>
      </c>
      <c r="E509" s="414"/>
    </row>
    <row r="510" ht="20.1" customHeight="1" spans="1:5">
      <c r="A510" s="415" t="s">
        <v>952</v>
      </c>
      <c r="B510" s="416" t="s">
        <v>953</v>
      </c>
      <c r="C510" s="418"/>
      <c r="D510" s="418">
        <v>0</v>
      </c>
      <c r="E510" s="414"/>
    </row>
    <row r="511" ht="20.1" customHeight="1" spans="1:5">
      <c r="A511" s="411" t="s">
        <v>954</v>
      </c>
      <c r="B511" s="412" t="s">
        <v>955</v>
      </c>
      <c r="C511" s="413">
        <f>SUM(C512:C521)</f>
        <v>70</v>
      </c>
      <c r="D511" s="413">
        <f>SUM(D512:D521)</f>
        <v>89</v>
      </c>
      <c r="E511" s="414">
        <f>D511/C511-1</f>
        <v>0.271</v>
      </c>
    </row>
    <row r="512" ht="20.1" customHeight="1" spans="1:5">
      <c r="A512" s="415" t="s">
        <v>956</v>
      </c>
      <c r="B512" s="416" t="s">
        <v>137</v>
      </c>
      <c r="C512" s="418"/>
      <c r="D512" s="418"/>
      <c r="E512" s="414"/>
    </row>
    <row r="513" ht="20.1" customHeight="1" spans="1:5">
      <c r="A513" s="415" t="s">
        <v>957</v>
      </c>
      <c r="B513" s="416" t="s">
        <v>139</v>
      </c>
      <c r="C513" s="418">
        <v>0</v>
      </c>
      <c r="D513" s="418"/>
      <c r="E513" s="414"/>
    </row>
    <row r="514" ht="20.1" customHeight="1" spans="1:5">
      <c r="A514" s="415" t="s">
        <v>958</v>
      </c>
      <c r="B514" s="416" t="s">
        <v>141</v>
      </c>
      <c r="C514" s="418"/>
      <c r="D514" s="418"/>
      <c r="E514" s="414"/>
    </row>
    <row r="515" ht="20.1" customHeight="1" spans="1:5">
      <c r="A515" s="415" t="s">
        <v>959</v>
      </c>
      <c r="B515" s="416" t="s">
        <v>960</v>
      </c>
      <c r="C515" s="418"/>
      <c r="D515" s="418"/>
      <c r="E515" s="414"/>
    </row>
    <row r="516" ht="20.1" customHeight="1" spans="1:5">
      <c r="A516" s="415" t="s">
        <v>961</v>
      </c>
      <c r="B516" s="416" t="s">
        <v>962</v>
      </c>
      <c r="C516" s="418"/>
      <c r="D516" s="418"/>
      <c r="E516" s="414"/>
    </row>
    <row r="517" ht="20.1" customHeight="1" spans="1:5">
      <c r="A517" s="415" t="s">
        <v>963</v>
      </c>
      <c r="B517" s="416" t="s">
        <v>964</v>
      </c>
      <c r="C517" s="418"/>
      <c r="D517" s="418"/>
      <c r="E517" s="414"/>
    </row>
    <row r="518" ht="20.1" customHeight="1" spans="1:5">
      <c r="A518" s="415" t="s">
        <v>965</v>
      </c>
      <c r="B518" s="416" t="s">
        <v>966</v>
      </c>
      <c r="C518" s="418">
        <v>70</v>
      </c>
      <c r="D518" s="418">
        <v>69</v>
      </c>
      <c r="E518" s="414">
        <f>D518/C518-1</f>
        <v>-0.014</v>
      </c>
    </row>
    <row r="519" ht="20.1" customHeight="1" spans="1:5">
      <c r="A519" s="415" t="s">
        <v>967</v>
      </c>
      <c r="B519" s="416" t="s">
        <v>968</v>
      </c>
      <c r="C519" s="418"/>
      <c r="D519" s="418"/>
      <c r="E519" s="414"/>
    </row>
    <row r="520" ht="20.1" customHeight="1" spans="1:5">
      <c r="A520" s="415" t="s">
        <v>969</v>
      </c>
      <c r="B520" s="416" t="s">
        <v>970</v>
      </c>
      <c r="C520" s="418"/>
      <c r="D520" s="418"/>
      <c r="E520" s="414"/>
    </row>
    <row r="521" ht="20.1" customHeight="1" spans="1:5">
      <c r="A521" s="415" t="s">
        <v>971</v>
      </c>
      <c r="B521" s="416" t="s">
        <v>972</v>
      </c>
      <c r="C521" s="418"/>
      <c r="D521" s="418">
        <v>20</v>
      </c>
      <c r="E521" s="414"/>
    </row>
    <row r="522" ht="20.1" customHeight="1" spans="1:5">
      <c r="A522" s="411" t="s">
        <v>973</v>
      </c>
      <c r="B522" s="412" t="s">
        <v>974</v>
      </c>
      <c r="C522" s="413">
        <f>SUM(C523:C530)</f>
        <v>0</v>
      </c>
      <c r="D522" s="413"/>
      <c r="E522" s="414"/>
    </row>
    <row r="523" ht="20.1" customHeight="1" spans="1:5">
      <c r="A523" s="415" t="s">
        <v>975</v>
      </c>
      <c r="B523" s="416" t="s">
        <v>137</v>
      </c>
      <c r="C523" s="418">
        <v>0</v>
      </c>
      <c r="D523" s="418"/>
      <c r="E523" s="414"/>
    </row>
    <row r="524" ht="20.1" customHeight="1" spans="1:5">
      <c r="A524" s="415" t="s">
        <v>976</v>
      </c>
      <c r="B524" s="416" t="s">
        <v>139</v>
      </c>
      <c r="C524" s="418">
        <v>0</v>
      </c>
      <c r="D524" s="418"/>
      <c r="E524" s="414"/>
    </row>
    <row r="525" ht="20.1" customHeight="1" spans="1:5">
      <c r="A525" s="415" t="s">
        <v>977</v>
      </c>
      <c r="B525" s="416" t="s">
        <v>141</v>
      </c>
      <c r="C525" s="418">
        <v>0</v>
      </c>
      <c r="D525" s="418"/>
      <c r="E525" s="414"/>
    </row>
    <row r="526" ht="20.1" customHeight="1" spans="1:5">
      <c r="A526" s="415" t="s">
        <v>978</v>
      </c>
      <c r="B526" s="416" t="s">
        <v>979</v>
      </c>
      <c r="C526" s="418">
        <v>0</v>
      </c>
      <c r="D526" s="418"/>
      <c r="E526" s="414"/>
    </row>
    <row r="527" ht="20.1" customHeight="1" spans="1:5">
      <c r="A527" s="415" t="s">
        <v>980</v>
      </c>
      <c r="B527" s="416" t="s">
        <v>981</v>
      </c>
      <c r="C527" s="418"/>
      <c r="D527" s="418"/>
      <c r="E527" s="414"/>
    </row>
    <row r="528" ht="20.1" customHeight="1" spans="1:5">
      <c r="A528" s="415" t="s">
        <v>982</v>
      </c>
      <c r="B528" s="416" t="s">
        <v>983</v>
      </c>
      <c r="C528" s="418">
        <v>0</v>
      </c>
      <c r="D528" s="418"/>
      <c r="E528" s="414"/>
    </row>
    <row r="529" ht="20.1" customHeight="1" spans="1:5">
      <c r="A529" s="415" t="s">
        <v>984</v>
      </c>
      <c r="B529" s="416" t="s">
        <v>985</v>
      </c>
      <c r="C529" s="418"/>
      <c r="D529" s="418"/>
      <c r="E529" s="414"/>
    </row>
    <row r="530" ht="20.1" customHeight="1" spans="1:5">
      <c r="A530" s="415" t="s">
        <v>986</v>
      </c>
      <c r="B530" s="416" t="s">
        <v>987</v>
      </c>
      <c r="C530" s="418">
        <v>0</v>
      </c>
      <c r="D530" s="418"/>
      <c r="E530" s="414"/>
    </row>
    <row r="531" ht="20.1" customHeight="1" spans="1:5">
      <c r="A531" s="411" t="s">
        <v>988</v>
      </c>
      <c r="B531" s="412" t="s">
        <v>989</v>
      </c>
      <c r="C531" s="413">
        <f>SUM(C532:C540)</f>
        <v>1072</v>
      </c>
      <c r="D531" s="413">
        <f>SUM(D532:D540)</f>
        <v>1468</v>
      </c>
      <c r="E531" s="414">
        <f>D531/C531-1</f>
        <v>0.369</v>
      </c>
    </row>
    <row r="532" ht="20.1" customHeight="1" spans="1:5">
      <c r="A532" s="415" t="s">
        <v>990</v>
      </c>
      <c r="B532" s="416" t="s">
        <v>137</v>
      </c>
      <c r="C532" s="418"/>
      <c r="D532" s="418">
        <v>0</v>
      </c>
      <c r="E532" s="414"/>
    </row>
    <row r="533" ht="20.1" customHeight="1" spans="1:5">
      <c r="A533" s="415" t="s">
        <v>991</v>
      </c>
      <c r="B533" s="416" t="s">
        <v>139</v>
      </c>
      <c r="C533" s="418"/>
      <c r="D533" s="418">
        <v>0</v>
      </c>
      <c r="E533" s="414"/>
    </row>
    <row r="534" ht="20.1" customHeight="1" spans="1:5">
      <c r="A534" s="415" t="s">
        <v>992</v>
      </c>
      <c r="B534" s="416" t="s">
        <v>141</v>
      </c>
      <c r="C534" s="418"/>
      <c r="D534" s="418">
        <v>0</v>
      </c>
      <c r="E534" s="414"/>
    </row>
    <row r="535" ht="20.1" customHeight="1" spans="1:5">
      <c r="A535" s="415" t="s">
        <v>993</v>
      </c>
      <c r="B535" s="416" t="s">
        <v>994</v>
      </c>
      <c r="C535" s="418"/>
      <c r="D535" s="418">
        <v>0</v>
      </c>
      <c r="E535" s="414"/>
    </row>
    <row r="536" ht="20.1" customHeight="1" spans="1:5">
      <c r="A536" s="415" t="s">
        <v>995</v>
      </c>
      <c r="B536" s="416" t="s">
        <v>996</v>
      </c>
      <c r="C536" s="418"/>
      <c r="D536" s="418">
        <v>0</v>
      </c>
      <c r="E536" s="414"/>
    </row>
    <row r="537" ht="20.1" customHeight="1" spans="1:5">
      <c r="A537" s="415" t="s">
        <v>997</v>
      </c>
      <c r="B537" s="416" t="s">
        <v>998</v>
      </c>
      <c r="C537" s="418">
        <v>392</v>
      </c>
      <c r="D537" s="418">
        <v>396</v>
      </c>
      <c r="E537" s="414">
        <f>D537/C537-1</f>
        <v>0.01</v>
      </c>
    </row>
    <row r="538" ht="20.1" customHeight="1" spans="1:5">
      <c r="A538" s="423" t="s">
        <v>999</v>
      </c>
      <c r="B538" s="416" t="s">
        <v>1000</v>
      </c>
      <c r="C538" s="418">
        <v>680</v>
      </c>
      <c r="D538" s="418">
        <v>1072</v>
      </c>
      <c r="E538" s="414">
        <f>D538/C538-1</f>
        <v>0.576</v>
      </c>
    </row>
    <row r="539" ht="20.1" customHeight="1" spans="1:5">
      <c r="A539" s="423" t="s">
        <v>1001</v>
      </c>
      <c r="B539" s="416" t="s">
        <v>1002</v>
      </c>
      <c r="C539" s="418"/>
      <c r="D539" s="418"/>
      <c r="E539" s="414"/>
    </row>
    <row r="540" ht="20.1" customHeight="1" spans="1:5">
      <c r="A540" s="415" t="s">
        <v>1003</v>
      </c>
      <c r="B540" s="416" t="s">
        <v>1004</v>
      </c>
      <c r="C540" s="418"/>
      <c r="D540" s="418"/>
      <c r="E540" s="414"/>
    </row>
    <row r="541" ht="20.1" customHeight="1" spans="1:5">
      <c r="A541" s="411" t="s">
        <v>1005</v>
      </c>
      <c r="B541" s="412" t="s">
        <v>1006</v>
      </c>
      <c r="C541" s="413">
        <f>SUM(C542:C544)</f>
        <v>450</v>
      </c>
      <c r="D541" s="413">
        <f>SUM(D542:D544)</f>
        <v>3083</v>
      </c>
      <c r="E541" s="414">
        <f>D541/C541-1</f>
        <v>5.851</v>
      </c>
    </row>
    <row r="542" ht="20.1" customHeight="1" spans="1:5">
      <c r="A542" s="415" t="s">
        <v>1007</v>
      </c>
      <c r="B542" s="416" t="s">
        <v>1008</v>
      </c>
      <c r="C542" s="418"/>
      <c r="D542" s="418"/>
      <c r="E542" s="414"/>
    </row>
    <row r="543" ht="20.1" customHeight="1" spans="1:5">
      <c r="A543" s="415" t="s">
        <v>1009</v>
      </c>
      <c r="B543" s="416" t="s">
        <v>1010</v>
      </c>
      <c r="C543" s="418"/>
      <c r="D543" s="418"/>
      <c r="E543" s="414"/>
    </row>
    <row r="544" ht="20.1" customHeight="1" spans="1:5">
      <c r="A544" s="415" t="s">
        <v>1011</v>
      </c>
      <c r="B544" s="416" t="s">
        <v>1012</v>
      </c>
      <c r="C544" s="418">
        <v>450</v>
      </c>
      <c r="D544" s="418">
        <v>3083</v>
      </c>
      <c r="E544" s="414">
        <f>D544/C544-1</f>
        <v>5.851</v>
      </c>
    </row>
    <row r="545" ht="20.1" customHeight="1" spans="1:5">
      <c r="A545" s="411" t="s">
        <v>82</v>
      </c>
      <c r="B545" s="412" t="s">
        <v>83</v>
      </c>
      <c r="C545" s="413">
        <f>SUM(C546,C565,C573,C575,,C584,C588,C598,C607,C614,C622,C631,C636,C639,C642,C648,C660,C668,C671,C655,C651)</f>
        <v>75130</v>
      </c>
      <c r="D545" s="413">
        <f>SUM(D546,D565,D573,D575,,D584,D588,D598,D607,D614,D622,D631,D636,D639,D642,D648,D660,D668,D671,D655,D651)</f>
        <v>71594</v>
      </c>
      <c r="E545" s="414">
        <f>D545/C545-1</f>
        <v>-0.047</v>
      </c>
    </row>
    <row r="546" ht="20.1" customHeight="1" spans="1:5">
      <c r="A546" s="411" t="s">
        <v>1013</v>
      </c>
      <c r="B546" s="412" t="s">
        <v>1014</v>
      </c>
      <c r="C546" s="413">
        <f>SUM(C547:C564)</f>
        <v>1421</v>
      </c>
      <c r="D546" s="413">
        <f>SUM(D547:D564)</f>
        <v>1249</v>
      </c>
      <c r="E546" s="414">
        <f>D546/C546-1</f>
        <v>-0.121</v>
      </c>
    </row>
    <row r="547" ht="20.1" customHeight="1" spans="1:5">
      <c r="A547" s="415" t="s">
        <v>1015</v>
      </c>
      <c r="B547" s="416" t="s">
        <v>137</v>
      </c>
      <c r="C547" s="418">
        <v>1161</v>
      </c>
      <c r="D547" s="418">
        <v>936</v>
      </c>
      <c r="E547" s="414">
        <f>D547/C547-1</f>
        <v>-0.194</v>
      </c>
    </row>
    <row r="548" ht="20.1" customHeight="1" spans="1:5">
      <c r="A548" s="415" t="s">
        <v>1016</v>
      </c>
      <c r="B548" s="416" t="s">
        <v>139</v>
      </c>
      <c r="C548" s="418"/>
      <c r="D548" s="418"/>
      <c r="E548" s="414"/>
    </row>
    <row r="549" ht="20.1" customHeight="1" spans="1:5">
      <c r="A549" s="415" t="s">
        <v>1017</v>
      </c>
      <c r="B549" s="416" t="s">
        <v>141</v>
      </c>
      <c r="C549" s="418"/>
      <c r="D549" s="418"/>
      <c r="E549" s="414"/>
    </row>
    <row r="550" ht="20.1" customHeight="1" spans="1:5">
      <c r="A550" s="415" t="s">
        <v>1018</v>
      </c>
      <c r="B550" s="416" t="s">
        <v>1019</v>
      </c>
      <c r="C550" s="418"/>
      <c r="D550" s="418"/>
      <c r="E550" s="414"/>
    </row>
    <row r="551" ht="20.1" customHeight="1" spans="1:5">
      <c r="A551" s="415" t="s">
        <v>1020</v>
      </c>
      <c r="B551" s="416" t="s">
        <v>1021</v>
      </c>
      <c r="C551" s="418"/>
      <c r="D551" s="418"/>
      <c r="E551" s="414"/>
    </row>
    <row r="552" ht="20.1" customHeight="1" spans="1:5">
      <c r="A552" s="415" t="s">
        <v>1022</v>
      </c>
      <c r="B552" s="416" t="s">
        <v>1023</v>
      </c>
      <c r="C552" s="418"/>
      <c r="D552" s="418"/>
      <c r="E552" s="414"/>
    </row>
    <row r="553" ht="20.1" customHeight="1" spans="1:5">
      <c r="A553" s="415" t="s">
        <v>1024</v>
      </c>
      <c r="B553" s="416" t="s">
        <v>1025</v>
      </c>
      <c r="C553" s="418"/>
      <c r="D553" s="418">
        <v>8</v>
      </c>
      <c r="E553" s="414"/>
    </row>
    <row r="554" ht="20.1" customHeight="1" spans="1:5">
      <c r="A554" s="415" t="s">
        <v>1026</v>
      </c>
      <c r="B554" s="416" t="s">
        <v>238</v>
      </c>
      <c r="C554" s="418"/>
      <c r="D554" s="418"/>
      <c r="E554" s="414"/>
    </row>
    <row r="555" ht="20.1" customHeight="1" spans="1:5">
      <c r="A555" s="415" t="s">
        <v>1027</v>
      </c>
      <c r="B555" s="416" t="s">
        <v>1028</v>
      </c>
      <c r="C555" s="418"/>
      <c r="D555" s="418"/>
      <c r="E555" s="414"/>
    </row>
    <row r="556" ht="20.1" customHeight="1" spans="1:5">
      <c r="A556" s="415" t="s">
        <v>1029</v>
      </c>
      <c r="B556" s="416" t="s">
        <v>1030</v>
      </c>
      <c r="C556" s="418"/>
      <c r="D556" s="418"/>
      <c r="E556" s="414"/>
    </row>
    <row r="557" ht="20.1" customHeight="1" spans="1:5">
      <c r="A557" s="415" t="s">
        <v>1031</v>
      </c>
      <c r="B557" s="416" t="s">
        <v>1032</v>
      </c>
      <c r="C557" s="418"/>
      <c r="D557" s="418"/>
      <c r="E557" s="414"/>
    </row>
    <row r="558" ht="20.1" customHeight="1" spans="1:5">
      <c r="A558" s="415" t="s">
        <v>1033</v>
      </c>
      <c r="B558" s="416" t="s">
        <v>1034</v>
      </c>
      <c r="C558" s="418"/>
      <c r="D558" s="418"/>
      <c r="E558" s="414"/>
    </row>
    <row r="559" ht="20.1" customHeight="1" spans="1:5">
      <c r="A559" s="417">
        <v>2080113</v>
      </c>
      <c r="B559" s="422" t="s">
        <v>304</v>
      </c>
      <c r="C559" s="418"/>
      <c r="D559" s="418"/>
      <c r="E559" s="414"/>
    </row>
    <row r="560" ht="20.1" customHeight="1" spans="1:5">
      <c r="A560" s="417">
        <v>2080114</v>
      </c>
      <c r="B560" s="422" t="s">
        <v>306</v>
      </c>
      <c r="C560" s="418"/>
      <c r="D560" s="418"/>
      <c r="E560" s="414"/>
    </row>
    <row r="561" ht="20.1" customHeight="1" spans="1:5">
      <c r="A561" s="417">
        <v>2080115</v>
      </c>
      <c r="B561" s="422" t="s">
        <v>308</v>
      </c>
      <c r="C561" s="418"/>
      <c r="D561" s="418"/>
      <c r="E561" s="414"/>
    </row>
    <row r="562" ht="20.1" customHeight="1" spans="1:5">
      <c r="A562" s="417">
        <v>2080116</v>
      </c>
      <c r="B562" s="422" t="s">
        <v>310</v>
      </c>
      <c r="C562" s="418"/>
      <c r="D562" s="418"/>
      <c r="E562" s="414"/>
    </row>
    <row r="563" ht="20.1" customHeight="1" spans="1:5">
      <c r="A563" s="417">
        <v>2080150</v>
      </c>
      <c r="B563" s="422" t="s">
        <v>155</v>
      </c>
      <c r="C563" s="418"/>
      <c r="D563" s="418"/>
      <c r="E563" s="414"/>
    </row>
    <row r="564" ht="20.1" customHeight="1" spans="1:5">
      <c r="A564" s="415" t="s">
        <v>1035</v>
      </c>
      <c r="B564" s="416" t="s">
        <v>1036</v>
      </c>
      <c r="C564" s="418">
        <v>260</v>
      </c>
      <c r="D564" s="418">
        <v>305</v>
      </c>
      <c r="E564" s="414">
        <f>D564/C564-1</f>
        <v>0.173</v>
      </c>
    </row>
    <row r="565" ht="20.1" customHeight="1" spans="1:5">
      <c r="A565" s="411" t="s">
        <v>1037</v>
      </c>
      <c r="B565" s="412" t="s">
        <v>1038</v>
      </c>
      <c r="C565" s="413">
        <f>SUM(C566:C572)</f>
        <v>1045</v>
      </c>
      <c r="D565" s="413">
        <f>SUM(D566:D572)</f>
        <v>937</v>
      </c>
      <c r="E565" s="414">
        <f>D565/C565-1</f>
        <v>-0.103</v>
      </c>
    </row>
    <row r="566" ht="20.1" customHeight="1" spans="1:5">
      <c r="A566" s="415" t="s">
        <v>1039</v>
      </c>
      <c r="B566" s="416" t="s">
        <v>137</v>
      </c>
      <c r="C566" s="418">
        <v>366</v>
      </c>
      <c r="D566" s="418">
        <v>598</v>
      </c>
      <c r="E566" s="414">
        <f>D566/C566-1</f>
        <v>0.634</v>
      </c>
    </row>
    <row r="567" ht="20.1" customHeight="1" spans="1:5">
      <c r="A567" s="415" t="s">
        <v>1040</v>
      </c>
      <c r="B567" s="416" t="s">
        <v>139</v>
      </c>
      <c r="C567" s="418">
        <v>141</v>
      </c>
      <c r="D567" s="418">
        <v>229</v>
      </c>
      <c r="E567" s="414">
        <f>D567/C567-1</f>
        <v>0.624</v>
      </c>
    </row>
    <row r="568" ht="20.1" customHeight="1" spans="1:5">
      <c r="A568" s="415" t="s">
        <v>1041</v>
      </c>
      <c r="B568" s="416" t="s">
        <v>141</v>
      </c>
      <c r="C568" s="418">
        <v>0</v>
      </c>
      <c r="D568" s="418">
        <v>0</v>
      </c>
      <c r="E568" s="414"/>
    </row>
    <row r="569" ht="20.1" customHeight="1" spans="1:5">
      <c r="A569" s="415" t="s">
        <v>1042</v>
      </c>
      <c r="B569" s="416" t="s">
        <v>1043</v>
      </c>
      <c r="C569" s="418">
        <v>0</v>
      </c>
      <c r="D569" s="418">
        <v>0</v>
      </c>
      <c r="E569" s="414"/>
    </row>
    <row r="570" ht="20.1" customHeight="1" spans="1:5">
      <c r="A570" s="415" t="s">
        <v>1044</v>
      </c>
      <c r="B570" s="416" t="s">
        <v>1045</v>
      </c>
      <c r="C570" s="418">
        <v>0</v>
      </c>
      <c r="D570" s="418">
        <v>80</v>
      </c>
      <c r="E570" s="414"/>
    </row>
    <row r="571" ht="20.1" customHeight="1" spans="1:5">
      <c r="A571" s="415" t="s">
        <v>1046</v>
      </c>
      <c r="B571" s="416" t="s">
        <v>1047</v>
      </c>
      <c r="C571" s="418">
        <v>522</v>
      </c>
      <c r="D571" s="418">
        <v>0</v>
      </c>
      <c r="E571" s="414">
        <f>D571/C571-1</f>
        <v>-1</v>
      </c>
    </row>
    <row r="572" ht="20.1" customHeight="1" spans="1:5">
      <c r="A572" s="415" t="s">
        <v>1048</v>
      </c>
      <c r="B572" s="416" t="s">
        <v>1049</v>
      </c>
      <c r="C572" s="418">
        <v>16</v>
      </c>
      <c r="D572" s="418">
        <v>30</v>
      </c>
      <c r="E572" s="414">
        <f>D572/C572-1</f>
        <v>0.875</v>
      </c>
    </row>
    <row r="573" ht="20.1" customHeight="1" spans="1:5">
      <c r="A573" s="411" t="s">
        <v>1050</v>
      </c>
      <c r="B573" s="412" t="s">
        <v>1051</v>
      </c>
      <c r="C573" s="413"/>
      <c r="D573" s="413"/>
      <c r="E573" s="414"/>
    </row>
    <row r="574" ht="20.1" customHeight="1" spans="1:5">
      <c r="A574" s="415" t="s">
        <v>1052</v>
      </c>
      <c r="B574" s="416" t="s">
        <v>1053</v>
      </c>
      <c r="C574" s="418"/>
      <c r="D574" s="418"/>
      <c r="E574" s="414"/>
    </row>
    <row r="575" ht="20.1" customHeight="1" spans="1:5">
      <c r="A575" s="411" t="s">
        <v>1054</v>
      </c>
      <c r="B575" s="412" t="s">
        <v>1055</v>
      </c>
      <c r="C575" s="413">
        <f>SUM(C576:C583)</f>
        <v>37716</v>
      </c>
      <c r="D575" s="413">
        <f>SUM(D576:D583)</f>
        <v>33867</v>
      </c>
      <c r="E575" s="414">
        <f>D575/C575-1</f>
        <v>-0.102</v>
      </c>
    </row>
    <row r="576" ht="20.1" customHeight="1" spans="1:5">
      <c r="A576" s="415" t="s">
        <v>1056</v>
      </c>
      <c r="B576" s="416" t="s">
        <v>1057</v>
      </c>
      <c r="C576" s="418">
        <v>5538</v>
      </c>
      <c r="D576" s="418">
        <v>3247</v>
      </c>
      <c r="E576" s="414">
        <f>D576/C576-1</f>
        <v>-0.414</v>
      </c>
    </row>
    <row r="577" ht="20.1" customHeight="1" spans="1:5">
      <c r="A577" s="415" t="s">
        <v>1058</v>
      </c>
      <c r="B577" s="416" t="s">
        <v>1059</v>
      </c>
      <c r="C577" s="418">
        <v>3676</v>
      </c>
      <c r="D577" s="418">
        <v>6488</v>
      </c>
      <c r="E577" s="414">
        <f>D577/C577-1</f>
        <v>0.765</v>
      </c>
    </row>
    <row r="578" ht="20.1" customHeight="1" spans="1:5">
      <c r="A578" s="415" t="s">
        <v>1060</v>
      </c>
      <c r="B578" s="416" t="s">
        <v>1061</v>
      </c>
      <c r="C578" s="418">
        <v>0</v>
      </c>
      <c r="D578" s="418">
        <v>0</v>
      </c>
      <c r="E578" s="414"/>
    </row>
    <row r="579" ht="20.1" customHeight="1" spans="1:5">
      <c r="A579" s="415" t="s">
        <v>1062</v>
      </c>
      <c r="B579" s="416" t="s">
        <v>1063</v>
      </c>
      <c r="C579" s="418">
        <v>19111</v>
      </c>
      <c r="D579" s="418">
        <v>17012</v>
      </c>
      <c r="E579" s="414">
        <f>D579/C579-1</f>
        <v>-0.11</v>
      </c>
    </row>
    <row r="580" ht="20.1" customHeight="1" spans="1:5">
      <c r="A580" s="415" t="s">
        <v>1064</v>
      </c>
      <c r="B580" s="416" t="s">
        <v>1065</v>
      </c>
      <c r="C580" s="418">
        <v>2447</v>
      </c>
      <c r="D580" s="418">
        <v>4579</v>
      </c>
      <c r="E580" s="414">
        <f>D580/C580-1</f>
        <v>0.871</v>
      </c>
    </row>
    <row r="581" ht="20.1" customHeight="1" spans="1:5">
      <c r="A581" s="415" t="s">
        <v>1066</v>
      </c>
      <c r="B581" s="416" t="s">
        <v>1067</v>
      </c>
      <c r="C581" s="418">
        <v>4744</v>
      </c>
      <c r="D581" s="418">
        <v>2541</v>
      </c>
      <c r="E581" s="414">
        <f>D581/C581-1</f>
        <v>-0.464</v>
      </c>
    </row>
    <row r="582" s="402" customFormat="1" ht="20.1" customHeight="1" spans="1:5">
      <c r="A582" s="417">
        <v>2080508</v>
      </c>
      <c r="B582" s="422" t="s">
        <v>1068</v>
      </c>
      <c r="C582" s="418">
        <v>2200</v>
      </c>
      <c r="D582" s="418">
        <v>0</v>
      </c>
      <c r="E582" s="414">
        <f>D582/C582-1</f>
        <v>-1</v>
      </c>
    </row>
    <row r="583" ht="20.1" customHeight="1" spans="1:5">
      <c r="A583" s="415" t="s">
        <v>1069</v>
      </c>
      <c r="B583" s="416" t="s">
        <v>1070</v>
      </c>
      <c r="C583" s="418">
        <v>0</v>
      </c>
      <c r="D583" s="418">
        <v>0</v>
      </c>
      <c r="E583" s="414"/>
    </row>
    <row r="584" ht="20.1" customHeight="1" spans="1:5">
      <c r="A584" s="411" t="s">
        <v>1071</v>
      </c>
      <c r="B584" s="412" t="s">
        <v>1072</v>
      </c>
      <c r="C584" s="413"/>
      <c r="D584" s="413"/>
      <c r="E584" s="414"/>
    </row>
    <row r="585" ht="20.1" customHeight="1" spans="1:5">
      <c r="A585" s="415" t="s">
        <v>1073</v>
      </c>
      <c r="B585" s="416" t="s">
        <v>1074</v>
      </c>
      <c r="C585" s="418"/>
      <c r="D585" s="418"/>
      <c r="E585" s="414"/>
    </row>
    <row r="586" ht="20.1" customHeight="1" spans="1:5">
      <c r="A586" s="415" t="s">
        <v>1075</v>
      </c>
      <c r="B586" s="416" t="s">
        <v>1076</v>
      </c>
      <c r="C586" s="418"/>
      <c r="D586" s="418"/>
      <c r="E586" s="414"/>
    </row>
    <row r="587" ht="20.1" customHeight="1" spans="1:5">
      <c r="A587" s="415" t="s">
        <v>1077</v>
      </c>
      <c r="B587" s="416" t="s">
        <v>1078</v>
      </c>
      <c r="C587" s="418"/>
      <c r="D587" s="418"/>
      <c r="E587" s="414"/>
    </row>
    <row r="588" ht="20.1" customHeight="1" spans="1:5">
      <c r="A588" s="411" t="s">
        <v>1079</v>
      </c>
      <c r="B588" s="412" t="s">
        <v>1080</v>
      </c>
      <c r="C588" s="413">
        <f>SUM(C589:C597)</f>
        <v>1701</v>
      </c>
      <c r="D588" s="413">
        <f>SUM(D589:D597)</f>
        <v>3469</v>
      </c>
      <c r="E588" s="414">
        <f>D588/C588-1</f>
        <v>1.039</v>
      </c>
    </row>
    <row r="589" ht="20.1" customHeight="1" spans="1:5">
      <c r="A589" s="415" t="s">
        <v>1081</v>
      </c>
      <c r="B589" s="416" t="s">
        <v>1082</v>
      </c>
      <c r="C589" s="418">
        <v>925</v>
      </c>
      <c r="D589" s="418">
        <v>539</v>
      </c>
      <c r="E589" s="414">
        <f>D589/C589-1</f>
        <v>-0.417</v>
      </c>
    </row>
    <row r="590" ht="20.1" customHeight="1" spans="1:5">
      <c r="A590" s="415" t="s">
        <v>1083</v>
      </c>
      <c r="B590" s="416" t="s">
        <v>1084</v>
      </c>
      <c r="C590" s="418">
        <v>0</v>
      </c>
      <c r="D590" s="418">
        <v>67</v>
      </c>
      <c r="E590" s="414"/>
    </row>
    <row r="591" ht="20.1" customHeight="1" spans="1:5">
      <c r="A591" s="415" t="s">
        <v>1085</v>
      </c>
      <c r="B591" s="416" t="s">
        <v>1086</v>
      </c>
      <c r="C591" s="418">
        <v>0</v>
      </c>
      <c r="D591" s="418">
        <v>0</v>
      </c>
      <c r="E591" s="414"/>
    </row>
    <row r="592" ht="20.1" customHeight="1" spans="1:5">
      <c r="A592" s="415" t="s">
        <v>1087</v>
      </c>
      <c r="B592" s="416" t="s">
        <v>1088</v>
      </c>
      <c r="C592" s="418">
        <v>4</v>
      </c>
      <c r="D592" s="418"/>
      <c r="E592" s="414">
        <f>D592/C592-1</f>
        <v>-1</v>
      </c>
    </row>
    <row r="593" ht="20.1" customHeight="1" spans="1:5">
      <c r="A593" s="415" t="s">
        <v>1089</v>
      </c>
      <c r="B593" s="416" t="s">
        <v>1090</v>
      </c>
      <c r="C593" s="418">
        <v>0</v>
      </c>
      <c r="D593" s="418">
        <v>0</v>
      </c>
      <c r="E593" s="414"/>
    </row>
    <row r="594" ht="20.1" customHeight="1" spans="1:5">
      <c r="A594" s="415" t="s">
        <v>1091</v>
      </c>
      <c r="B594" s="416" t="s">
        <v>1092</v>
      </c>
      <c r="C594" s="418">
        <v>619</v>
      </c>
      <c r="D594" s="418">
        <v>1619</v>
      </c>
      <c r="E594" s="414">
        <f>D594/C594-1</f>
        <v>1.616</v>
      </c>
    </row>
    <row r="595" ht="20.1" customHeight="1" spans="1:5">
      <c r="A595" s="415" t="s">
        <v>1093</v>
      </c>
      <c r="B595" s="416" t="s">
        <v>1094</v>
      </c>
      <c r="C595" s="418">
        <v>0</v>
      </c>
      <c r="D595" s="418">
        <v>0</v>
      </c>
      <c r="E595" s="414"/>
    </row>
    <row r="596" ht="20.1" customHeight="1" spans="1:5">
      <c r="A596" s="415" t="s">
        <v>1095</v>
      </c>
      <c r="B596" s="416" t="s">
        <v>1096</v>
      </c>
      <c r="C596" s="418">
        <v>0</v>
      </c>
      <c r="D596" s="418">
        <v>0</v>
      </c>
      <c r="E596" s="414"/>
    </row>
    <row r="597" ht="20.1" customHeight="1" spans="1:5">
      <c r="A597" s="415" t="s">
        <v>1097</v>
      </c>
      <c r="B597" s="416" t="s">
        <v>1098</v>
      </c>
      <c r="C597" s="418">
        <v>153</v>
      </c>
      <c r="D597" s="418">
        <v>1244</v>
      </c>
      <c r="E597" s="414">
        <f>D597/C597-1</f>
        <v>7.131</v>
      </c>
    </row>
    <row r="598" ht="20.1" customHeight="1" spans="1:5">
      <c r="A598" s="411" t="s">
        <v>1099</v>
      </c>
      <c r="B598" s="412" t="s">
        <v>1100</v>
      </c>
      <c r="C598" s="413">
        <f>SUM(C599:C606)</f>
        <v>10794</v>
      </c>
      <c r="D598" s="413">
        <f>SUM(D599:D606)</f>
        <v>6015</v>
      </c>
      <c r="E598" s="414">
        <f>D598/C598-1</f>
        <v>-0.443</v>
      </c>
    </row>
    <row r="599" ht="20.1" customHeight="1" spans="1:5">
      <c r="A599" s="415" t="s">
        <v>1101</v>
      </c>
      <c r="B599" s="416" t="s">
        <v>1102</v>
      </c>
      <c r="C599" s="418">
        <v>686</v>
      </c>
      <c r="D599" s="418">
        <v>606</v>
      </c>
      <c r="E599" s="414">
        <f>D599/C599-1</f>
        <v>-0.117</v>
      </c>
    </row>
    <row r="600" ht="20.1" customHeight="1" spans="1:5">
      <c r="A600" s="415" t="s">
        <v>1103</v>
      </c>
      <c r="B600" s="416" t="s">
        <v>1104</v>
      </c>
      <c r="C600" s="418">
        <v>52</v>
      </c>
      <c r="D600" s="418">
        <v>50</v>
      </c>
      <c r="E600" s="414">
        <f>D600/C600-1</f>
        <v>-0.038</v>
      </c>
    </row>
    <row r="601" ht="20.1" customHeight="1" spans="1:5">
      <c r="A601" s="415" t="s">
        <v>1105</v>
      </c>
      <c r="B601" s="416" t="s">
        <v>1106</v>
      </c>
      <c r="C601" s="418">
        <v>3398</v>
      </c>
      <c r="D601" s="418">
        <v>327</v>
      </c>
      <c r="E601" s="414">
        <f>D601/C601-1</f>
        <v>-0.904</v>
      </c>
    </row>
    <row r="602" s="403" customFormat="1" ht="20.1" customHeight="1" spans="1:5">
      <c r="A602" s="415" t="s">
        <v>1107</v>
      </c>
      <c r="B602" s="416" t="s">
        <v>1108</v>
      </c>
      <c r="C602" s="418">
        <v>898</v>
      </c>
      <c r="D602" s="418">
        <v>709</v>
      </c>
      <c r="E602" s="414"/>
    </row>
    <row r="603" ht="20.1" customHeight="1" spans="1:5">
      <c r="A603" s="415" t="s">
        <v>1109</v>
      </c>
      <c r="B603" s="416" t="s">
        <v>1110</v>
      </c>
      <c r="C603" s="418">
        <v>20</v>
      </c>
      <c r="D603" s="418">
        <v>2</v>
      </c>
      <c r="E603" s="414">
        <f>D603/C603-1</f>
        <v>-0.9</v>
      </c>
    </row>
    <row r="604" ht="20.1" customHeight="1" spans="1:5">
      <c r="A604" s="415" t="s">
        <v>1111</v>
      </c>
      <c r="B604" s="416" t="s">
        <v>1112</v>
      </c>
      <c r="C604" s="418">
        <v>0</v>
      </c>
      <c r="D604" s="418">
        <v>0</v>
      </c>
      <c r="E604" s="414"/>
    </row>
    <row r="605" ht="20.1" customHeight="1" spans="1:5">
      <c r="A605" s="415">
        <v>2080808</v>
      </c>
      <c r="B605" s="416" t="s">
        <v>1113</v>
      </c>
      <c r="C605" s="418">
        <v>340</v>
      </c>
      <c r="D605" s="418">
        <v>314</v>
      </c>
      <c r="E605" s="414">
        <f>D605/C605-1</f>
        <v>-0.076</v>
      </c>
    </row>
    <row r="606" ht="20.1" customHeight="1" spans="1:5">
      <c r="A606" s="415" t="s">
        <v>1114</v>
      </c>
      <c r="B606" s="416" t="s">
        <v>1115</v>
      </c>
      <c r="C606" s="418">
        <v>5400</v>
      </c>
      <c r="D606" s="418">
        <f>4175-168</f>
        <v>4007</v>
      </c>
      <c r="E606" s="414">
        <f t="shared" ref="E606:E621" si="3">D606/C606-1</f>
        <v>-0.258</v>
      </c>
    </row>
    <row r="607" ht="20.1" customHeight="1" spans="1:5">
      <c r="A607" s="411" t="s">
        <v>1116</v>
      </c>
      <c r="B607" s="412" t="s">
        <v>1117</v>
      </c>
      <c r="C607" s="413">
        <f>SUM(C608:C613)</f>
        <v>1806</v>
      </c>
      <c r="D607" s="413">
        <f>SUM(D608:D613)</f>
        <v>2725</v>
      </c>
      <c r="E607" s="414">
        <f t="shared" si="3"/>
        <v>0.509</v>
      </c>
    </row>
    <row r="608" s="403" customFormat="1" ht="20.1" customHeight="1" spans="1:5">
      <c r="A608" s="415" t="s">
        <v>1118</v>
      </c>
      <c r="B608" s="416" t="s">
        <v>1119</v>
      </c>
      <c r="C608" s="418">
        <v>979</v>
      </c>
      <c r="D608" s="418">
        <v>1136</v>
      </c>
      <c r="E608" s="414">
        <f t="shared" si="3"/>
        <v>0.16</v>
      </c>
    </row>
    <row r="609" ht="20.1" customHeight="1" spans="1:5">
      <c r="A609" s="415" t="s">
        <v>1120</v>
      </c>
      <c r="B609" s="416" t="s">
        <v>1121</v>
      </c>
      <c r="C609" s="418">
        <v>122</v>
      </c>
      <c r="D609" s="418">
        <v>132</v>
      </c>
      <c r="E609" s="414">
        <f t="shared" si="3"/>
        <v>0.082</v>
      </c>
    </row>
    <row r="610" ht="20.1" customHeight="1" spans="1:5">
      <c r="A610" s="415" t="s">
        <v>1122</v>
      </c>
      <c r="B610" s="416" t="s">
        <v>1123</v>
      </c>
      <c r="C610" s="418">
        <v>11</v>
      </c>
      <c r="D610" s="418"/>
      <c r="E610" s="414">
        <f t="shared" si="3"/>
        <v>-1</v>
      </c>
    </row>
    <row r="611" ht="20.1" customHeight="1" spans="1:5">
      <c r="A611" s="415" t="s">
        <v>1124</v>
      </c>
      <c r="B611" s="416" t="s">
        <v>1125</v>
      </c>
      <c r="C611" s="418">
        <v>19</v>
      </c>
      <c r="D611" s="418">
        <v>216</v>
      </c>
      <c r="E611" s="414">
        <f t="shared" si="3"/>
        <v>10.368</v>
      </c>
    </row>
    <row r="612" ht="20.1" customHeight="1" spans="1:5">
      <c r="A612" s="415" t="s">
        <v>1126</v>
      </c>
      <c r="B612" s="416" t="s">
        <v>1127</v>
      </c>
      <c r="C612" s="418">
        <v>53</v>
      </c>
      <c r="D612" s="418">
        <v>826</v>
      </c>
      <c r="E612" s="414">
        <f t="shared" si="3"/>
        <v>14.585</v>
      </c>
    </row>
    <row r="613" ht="20.1" customHeight="1" spans="1:5">
      <c r="A613" s="415" t="s">
        <v>1128</v>
      </c>
      <c r="B613" s="416" t="s">
        <v>1129</v>
      </c>
      <c r="C613" s="418">
        <v>622</v>
      </c>
      <c r="D613" s="418">
        <v>415</v>
      </c>
      <c r="E613" s="414">
        <f t="shared" si="3"/>
        <v>-0.333</v>
      </c>
    </row>
    <row r="614" ht="20.1" customHeight="1" spans="1:5">
      <c r="A614" s="411" t="s">
        <v>1130</v>
      </c>
      <c r="B614" s="412" t="s">
        <v>1131</v>
      </c>
      <c r="C614" s="413">
        <f>SUM(C615:C621)</f>
        <v>3379</v>
      </c>
      <c r="D614" s="413">
        <f>SUM(D615:D621)</f>
        <v>4821</v>
      </c>
      <c r="E614" s="414">
        <f t="shared" si="3"/>
        <v>0.427</v>
      </c>
    </row>
    <row r="615" ht="20.1" customHeight="1" spans="1:5">
      <c r="A615" s="415" t="s">
        <v>1132</v>
      </c>
      <c r="B615" s="416" t="s">
        <v>1133</v>
      </c>
      <c r="C615" s="418">
        <v>559</v>
      </c>
      <c r="D615" s="418">
        <v>455</v>
      </c>
      <c r="E615" s="414">
        <f t="shared" si="3"/>
        <v>-0.186</v>
      </c>
    </row>
    <row r="616" ht="20.1" customHeight="1" spans="1:5">
      <c r="A616" s="415" t="s">
        <v>1134</v>
      </c>
      <c r="B616" s="416" t="s">
        <v>1135</v>
      </c>
      <c r="C616" s="418">
        <v>1820</v>
      </c>
      <c r="D616" s="418">
        <v>1566</v>
      </c>
      <c r="E616" s="414">
        <f t="shared" si="3"/>
        <v>-0.14</v>
      </c>
    </row>
    <row r="617" ht="20.1" customHeight="1" spans="1:5">
      <c r="A617" s="415" t="s">
        <v>1136</v>
      </c>
      <c r="B617" s="416" t="s">
        <v>1137</v>
      </c>
      <c r="C617" s="418">
        <v>0</v>
      </c>
      <c r="D617" s="418">
        <v>0</v>
      </c>
      <c r="E617" s="414"/>
    </row>
    <row r="618" ht="20.1" customHeight="1" spans="1:5">
      <c r="A618" s="415" t="s">
        <v>1138</v>
      </c>
      <c r="B618" s="416" t="s">
        <v>1139</v>
      </c>
      <c r="C618" s="418">
        <v>1000</v>
      </c>
      <c r="D618" s="418">
        <v>1800</v>
      </c>
      <c r="E618" s="414">
        <f t="shared" si="3"/>
        <v>0.8</v>
      </c>
    </row>
    <row r="619" ht="20.1" customHeight="1" spans="1:5">
      <c r="A619" s="415" t="s">
        <v>1140</v>
      </c>
      <c r="B619" s="416" t="s">
        <v>1141</v>
      </c>
      <c r="C619" s="418">
        <v>0</v>
      </c>
      <c r="D619" s="418">
        <v>0</v>
      </c>
      <c r="E619" s="414"/>
    </row>
    <row r="620" ht="20.1" customHeight="1" spans="1:5">
      <c r="A620" s="415" t="s">
        <v>1142</v>
      </c>
      <c r="B620" s="416" t="s">
        <v>1143</v>
      </c>
      <c r="C620" s="418">
        <v>0</v>
      </c>
      <c r="D620" s="418">
        <v>1000</v>
      </c>
      <c r="E620" s="414"/>
    </row>
    <row r="621" ht="20.1" customHeight="1" spans="1:5">
      <c r="A621" s="415" t="s">
        <v>1144</v>
      </c>
      <c r="B621" s="416" t="s">
        <v>1145</v>
      </c>
      <c r="C621" s="418">
        <v>0</v>
      </c>
      <c r="D621" s="418">
        <v>0</v>
      </c>
      <c r="E621" s="414"/>
    </row>
    <row r="622" ht="20.1" customHeight="1" spans="1:5">
      <c r="A622" s="411" t="s">
        <v>1146</v>
      </c>
      <c r="B622" s="412" t="s">
        <v>1147</v>
      </c>
      <c r="C622" s="413">
        <f>SUM(C623:C630)</f>
        <v>3196</v>
      </c>
      <c r="D622" s="413">
        <f>SUM(D623:D630)</f>
        <v>2119</v>
      </c>
      <c r="E622" s="414">
        <f>D622/C622-1</f>
        <v>-0.337</v>
      </c>
    </row>
    <row r="623" ht="20.1" customHeight="1" spans="1:5">
      <c r="A623" s="415" t="s">
        <v>1148</v>
      </c>
      <c r="B623" s="416" t="s">
        <v>137</v>
      </c>
      <c r="C623" s="418">
        <v>133</v>
      </c>
      <c r="D623" s="418">
        <v>134</v>
      </c>
      <c r="E623" s="414">
        <f>D623/C623-1</f>
        <v>0.008</v>
      </c>
    </row>
    <row r="624" ht="20.1" customHeight="1" spans="1:5">
      <c r="A624" s="415" t="s">
        <v>1149</v>
      </c>
      <c r="B624" s="416" t="s">
        <v>139</v>
      </c>
      <c r="C624" s="418">
        <v>0</v>
      </c>
      <c r="D624" s="418">
        <v>0</v>
      </c>
      <c r="E624" s="414"/>
    </row>
    <row r="625" ht="20.1" customHeight="1" spans="1:5">
      <c r="A625" s="415" t="s">
        <v>1150</v>
      </c>
      <c r="B625" s="416" t="s">
        <v>141</v>
      </c>
      <c r="C625" s="418">
        <v>0</v>
      </c>
      <c r="D625" s="418">
        <v>0</v>
      </c>
      <c r="E625" s="414"/>
    </row>
    <row r="626" ht="20.1" customHeight="1" spans="1:5">
      <c r="A626" s="415" t="s">
        <v>1151</v>
      </c>
      <c r="B626" s="416" t="s">
        <v>1152</v>
      </c>
      <c r="C626" s="418">
        <v>54</v>
      </c>
      <c r="D626" s="418">
        <v>268</v>
      </c>
      <c r="E626" s="414">
        <f>D626/C626-1</f>
        <v>3.963</v>
      </c>
    </row>
    <row r="627" ht="20.1" customHeight="1" spans="1:5">
      <c r="A627" s="415" t="s">
        <v>1153</v>
      </c>
      <c r="B627" s="416" t="s">
        <v>1154</v>
      </c>
      <c r="C627" s="418">
        <v>107</v>
      </c>
      <c r="D627" s="418">
        <v>253</v>
      </c>
      <c r="E627" s="414"/>
    </row>
    <row r="628" ht="20.1" customHeight="1" spans="1:5">
      <c r="A628" s="415" t="s">
        <v>1155</v>
      </c>
      <c r="B628" s="416" t="s">
        <v>1156</v>
      </c>
      <c r="C628" s="418">
        <v>0</v>
      </c>
      <c r="D628" s="418">
        <v>0</v>
      </c>
      <c r="E628" s="414"/>
    </row>
    <row r="629" ht="20.1" customHeight="1" spans="1:5">
      <c r="A629" s="415" t="s">
        <v>1157</v>
      </c>
      <c r="B629" s="416" t="s">
        <v>1158</v>
      </c>
      <c r="C629" s="418">
        <v>2186</v>
      </c>
      <c r="D629" s="418">
        <v>1152</v>
      </c>
      <c r="E629" s="414">
        <f t="shared" ref="E629:E659" si="4">D629/C629-1</f>
        <v>-0.473</v>
      </c>
    </row>
    <row r="630" ht="20.1" customHeight="1" spans="1:5">
      <c r="A630" s="415" t="s">
        <v>1159</v>
      </c>
      <c r="B630" s="416" t="s">
        <v>1160</v>
      </c>
      <c r="C630" s="418">
        <v>716</v>
      </c>
      <c r="D630" s="418">
        <v>312</v>
      </c>
      <c r="E630" s="414">
        <f t="shared" si="4"/>
        <v>-0.564</v>
      </c>
    </row>
    <row r="631" ht="20.1" customHeight="1" spans="1:5">
      <c r="A631" s="411" t="s">
        <v>1161</v>
      </c>
      <c r="B631" s="412" t="s">
        <v>1162</v>
      </c>
      <c r="C631" s="413">
        <f>SUM(C632:C635)</f>
        <v>96</v>
      </c>
      <c r="D631" s="413">
        <f>SUM(D632:D635)</f>
        <v>97</v>
      </c>
      <c r="E631" s="414">
        <f t="shared" si="4"/>
        <v>0.01</v>
      </c>
    </row>
    <row r="632" ht="20.1" customHeight="1" spans="1:5">
      <c r="A632" s="415" t="s">
        <v>1163</v>
      </c>
      <c r="B632" s="416" t="s">
        <v>137</v>
      </c>
      <c r="C632" s="418">
        <v>96</v>
      </c>
      <c r="D632" s="418">
        <v>87</v>
      </c>
      <c r="E632" s="414">
        <f t="shared" si="4"/>
        <v>-0.094</v>
      </c>
    </row>
    <row r="633" ht="20.1" customHeight="1" spans="1:5">
      <c r="A633" s="415" t="s">
        <v>1164</v>
      </c>
      <c r="B633" s="416" t="s">
        <v>139</v>
      </c>
      <c r="C633" s="418"/>
      <c r="D633" s="418"/>
      <c r="E633" s="414"/>
    </row>
    <row r="634" ht="20.1" customHeight="1" spans="1:5">
      <c r="A634" s="415" t="s">
        <v>1165</v>
      </c>
      <c r="B634" s="416" t="s">
        <v>141</v>
      </c>
      <c r="C634" s="418"/>
      <c r="D634" s="418"/>
      <c r="E634" s="414"/>
    </row>
    <row r="635" ht="20.1" customHeight="1" spans="1:5">
      <c r="A635" s="415" t="s">
        <v>1166</v>
      </c>
      <c r="B635" s="416" t="s">
        <v>1167</v>
      </c>
      <c r="C635" s="418"/>
      <c r="D635" s="418">
        <v>10</v>
      </c>
      <c r="E635" s="414"/>
    </row>
    <row r="636" ht="20.1" customHeight="1" spans="1:5">
      <c r="A636" s="411" t="s">
        <v>1168</v>
      </c>
      <c r="B636" s="412" t="s">
        <v>1169</v>
      </c>
      <c r="C636" s="413">
        <f>SUM(C637:C638)</f>
        <v>6868</v>
      </c>
      <c r="D636" s="413">
        <f>SUM(D637:D638)</f>
        <v>8200</v>
      </c>
      <c r="E636" s="414">
        <f t="shared" si="4"/>
        <v>0.194</v>
      </c>
    </row>
    <row r="637" ht="20.1" customHeight="1" spans="1:5">
      <c r="A637" s="415" t="s">
        <v>1170</v>
      </c>
      <c r="B637" s="416" t="s">
        <v>1171</v>
      </c>
      <c r="C637" s="418">
        <v>5135</v>
      </c>
      <c r="D637" s="418">
        <v>344</v>
      </c>
      <c r="E637" s="414">
        <f t="shared" si="4"/>
        <v>-0.933</v>
      </c>
    </row>
    <row r="638" ht="20.1" customHeight="1" spans="1:5">
      <c r="A638" s="415" t="s">
        <v>1172</v>
      </c>
      <c r="B638" s="416" t="s">
        <v>1173</v>
      </c>
      <c r="C638" s="418">
        <v>1733</v>
      </c>
      <c r="D638" s="418">
        <v>7856</v>
      </c>
      <c r="E638" s="414">
        <f t="shared" si="4"/>
        <v>3.533</v>
      </c>
    </row>
    <row r="639" ht="20.1" customHeight="1" spans="1:5">
      <c r="A639" s="411" t="s">
        <v>1174</v>
      </c>
      <c r="B639" s="412" t="s">
        <v>1175</v>
      </c>
      <c r="C639" s="413">
        <f>SUM(C640:C641)</f>
        <v>1723</v>
      </c>
      <c r="D639" s="413">
        <f>SUM(D640:D641)</f>
        <v>962</v>
      </c>
      <c r="E639" s="414">
        <f t="shared" si="4"/>
        <v>-0.442</v>
      </c>
    </row>
    <row r="640" ht="20.1" customHeight="1" spans="1:5">
      <c r="A640" s="415" t="s">
        <v>1176</v>
      </c>
      <c r="B640" s="416" t="s">
        <v>1177</v>
      </c>
      <c r="C640" s="418">
        <v>1718</v>
      </c>
      <c r="D640" s="418">
        <v>960</v>
      </c>
      <c r="E640" s="414">
        <f t="shared" si="4"/>
        <v>-0.441</v>
      </c>
    </row>
    <row r="641" ht="20.1" customHeight="1" spans="1:5">
      <c r="A641" s="415" t="s">
        <v>1178</v>
      </c>
      <c r="B641" s="416" t="s">
        <v>1179</v>
      </c>
      <c r="C641" s="418">
        <v>5</v>
      </c>
      <c r="D641" s="418">
        <v>2</v>
      </c>
      <c r="E641" s="414">
        <f t="shared" si="4"/>
        <v>-0.6</v>
      </c>
    </row>
    <row r="642" ht="20.1" customHeight="1" spans="1:5">
      <c r="A642" s="411" t="s">
        <v>1180</v>
      </c>
      <c r="B642" s="412" t="s">
        <v>1181</v>
      </c>
      <c r="C642" s="413">
        <f>SUM(C643:C644)</f>
        <v>2198</v>
      </c>
      <c r="D642" s="413">
        <f>SUM(D643:D644)</f>
        <v>3641</v>
      </c>
      <c r="E642" s="414">
        <f t="shared" si="4"/>
        <v>0.657</v>
      </c>
    </row>
    <row r="643" ht="20.1" customHeight="1" spans="1:5">
      <c r="A643" s="415" t="s">
        <v>1182</v>
      </c>
      <c r="B643" s="416" t="s">
        <v>1183</v>
      </c>
      <c r="C643" s="418">
        <v>780</v>
      </c>
      <c r="D643" s="418"/>
      <c r="E643" s="414">
        <f t="shared" si="4"/>
        <v>-1</v>
      </c>
    </row>
    <row r="644" ht="20.1" customHeight="1" spans="1:5">
      <c r="A644" s="415" t="s">
        <v>1184</v>
      </c>
      <c r="B644" s="416" t="s">
        <v>1185</v>
      </c>
      <c r="C644" s="418">
        <v>1418</v>
      </c>
      <c r="D644" s="418">
        <v>3641</v>
      </c>
      <c r="E644" s="414">
        <f t="shared" si="4"/>
        <v>1.568</v>
      </c>
    </row>
    <row r="645" ht="20.1" customHeight="1" spans="1:5">
      <c r="A645" s="411" t="s">
        <v>1186</v>
      </c>
      <c r="B645" s="412" t="s">
        <v>1187</v>
      </c>
      <c r="C645" s="413">
        <f>SUM(C646:C647)</f>
        <v>0</v>
      </c>
      <c r="D645" s="413"/>
      <c r="E645" s="414"/>
    </row>
    <row r="646" ht="20.1" customHeight="1" spans="1:5">
      <c r="A646" s="415" t="s">
        <v>1188</v>
      </c>
      <c r="B646" s="416" t="s">
        <v>1189</v>
      </c>
      <c r="C646" s="418">
        <v>0</v>
      </c>
      <c r="D646" s="418"/>
      <c r="E646" s="414"/>
    </row>
    <row r="647" ht="20.1" customHeight="1" spans="1:5">
      <c r="A647" s="415" t="s">
        <v>1190</v>
      </c>
      <c r="B647" s="416" t="s">
        <v>1191</v>
      </c>
      <c r="C647" s="418">
        <v>0</v>
      </c>
      <c r="D647" s="418"/>
      <c r="E647" s="414"/>
    </row>
    <row r="648" ht="20.1" customHeight="1" spans="1:5">
      <c r="A648" s="411" t="s">
        <v>1192</v>
      </c>
      <c r="B648" s="412" t="s">
        <v>1193</v>
      </c>
      <c r="C648" s="413">
        <f>SUM(C649:C650)</f>
        <v>274</v>
      </c>
      <c r="D648" s="413">
        <f>SUM(D649:D650)</f>
        <v>260</v>
      </c>
      <c r="E648" s="414">
        <f t="shared" si="4"/>
        <v>-0.051</v>
      </c>
    </row>
    <row r="649" ht="20.1" customHeight="1" spans="1:5">
      <c r="A649" s="415" t="s">
        <v>1194</v>
      </c>
      <c r="B649" s="416" t="s">
        <v>1195</v>
      </c>
      <c r="C649" s="418">
        <v>27</v>
      </c>
      <c r="D649" s="418"/>
      <c r="E649" s="414">
        <f t="shared" si="4"/>
        <v>-1</v>
      </c>
    </row>
    <row r="650" ht="20.1" customHeight="1" spans="1:5">
      <c r="A650" s="415" t="s">
        <v>1196</v>
      </c>
      <c r="B650" s="416" t="s">
        <v>1197</v>
      </c>
      <c r="C650" s="418">
        <v>247</v>
      </c>
      <c r="D650" s="418">
        <v>260</v>
      </c>
      <c r="E650" s="414">
        <f t="shared" si="4"/>
        <v>0.053</v>
      </c>
    </row>
    <row r="651" ht="20.1" customHeight="1" spans="1:5">
      <c r="A651" s="411" t="s">
        <v>1198</v>
      </c>
      <c r="B651" s="412" t="s">
        <v>1199</v>
      </c>
      <c r="C651" s="413">
        <f>SUM(C652:C654)</f>
        <v>1712</v>
      </c>
      <c r="D651" s="413">
        <f>SUM(D652:D654)</f>
        <v>1283</v>
      </c>
      <c r="E651" s="414">
        <f t="shared" si="4"/>
        <v>-0.251</v>
      </c>
    </row>
    <row r="652" ht="20.1" customHeight="1" spans="1:5">
      <c r="A652" s="415" t="s">
        <v>1200</v>
      </c>
      <c r="B652" s="416" t="s">
        <v>1201</v>
      </c>
      <c r="C652" s="418"/>
      <c r="D652" s="418">
        <v>0</v>
      </c>
      <c r="E652" s="414"/>
    </row>
    <row r="653" ht="20.1" customHeight="1" spans="1:5">
      <c r="A653" s="415" t="s">
        <v>1202</v>
      </c>
      <c r="B653" s="416" t="s">
        <v>1203</v>
      </c>
      <c r="C653" s="418">
        <v>1712</v>
      </c>
      <c r="D653" s="418">
        <v>1283</v>
      </c>
      <c r="E653" s="414">
        <f t="shared" si="4"/>
        <v>-0.251</v>
      </c>
    </row>
    <row r="654" ht="20.1" customHeight="1" spans="1:5">
      <c r="A654" s="415" t="s">
        <v>1204</v>
      </c>
      <c r="B654" s="416" t="s">
        <v>1205</v>
      </c>
      <c r="C654" s="418">
        <v>0</v>
      </c>
      <c r="D654" s="418">
        <v>0</v>
      </c>
      <c r="E654" s="414"/>
    </row>
    <row r="655" ht="20.1" customHeight="1" spans="1:5">
      <c r="A655" s="411" t="s">
        <v>1206</v>
      </c>
      <c r="B655" s="412" t="s">
        <v>1207</v>
      </c>
      <c r="C655" s="413">
        <f>SUM(C656:C659)</f>
        <v>0</v>
      </c>
      <c r="D655" s="413"/>
      <c r="E655" s="414"/>
    </row>
    <row r="656" ht="20.1" customHeight="1" spans="1:5">
      <c r="A656" s="415" t="s">
        <v>1208</v>
      </c>
      <c r="B656" s="416" t="s">
        <v>1209</v>
      </c>
      <c r="C656" s="418"/>
      <c r="D656" s="418"/>
      <c r="E656" s="414"/>
    </row>
    <row r="657" ht="20.1" customHeight="1" spans="1:5">
      <c r="A657" s="415" t="s">
        <v>1210</v>
      </c>
      <c r="B657" s="416" t="s">
        <v>1211</v>
      </c>
      <c r="C657" s="418">
        <v>0</v>
      </c>
      <c r="D657" s="418"/>
      <c r="E657" s="414"/>
    </row>
    <row r="658" ht="20.1" customHeight="1" spans="1:5">
      <c r="A658" s="415" t="s">
        <v>1212</v>
      </c>
      <c r="B658" s="416" t="s">
        <v>1213</v>
      </c>
      <c r="C658" s="418">
        <v>0</v>
      </c>
      <c r="D658" s="418"/>
      <c r="E658" s="414"/>
    </row>
    <row r="659" ht="20.1" customHeight="1" spans="1:5">
      <c r="A659" s="415" t="s">
        <v>1214</v>
      </c>
      <c r="B659" s="416" t="s">
        <v>1215</v>
      </c>
      <c r="C659" s="418"/>
      <c r="D659" s="418"/>
      <c r="E659" s="414"/>
    </row>
    <row r="660" ht="20.1" customHeight="1" spans="1:5">
      <c r="A660" s="411" t="s">
        <v>1216</v>
      </c>
      <c r="B660" s="412" t="s">
        <v>1217</v>
      </c>
      <c r="C660" s="413">
        <f>SUM(C661:C667)</f>
        <v>337</v>
      </c>
      <c r="D660" s="413">
        <f>SUM(D661:D667)</f>
        <v>524</v>
      </c>
      <c r="E660" s="414">
        <f>D660/C660-1</f>
        <v>0.555</v>
      </c>
    </row>
    <row r="661" ht="20.1" customHeight="1" spans="1:5">
      <c r="A661" s="415" t="s">
        <v>1218</v>
      </c>
      <c r="B661" s="416" t="s">
        <v>137</v>
      </c>
      <c r="C661" s="418">
        <v>96</v>
      </c>
      <c r="D661" s="418">
        <v>183</v>
      </c>
      <c r="E661" s="414">
        <f t="shared" ref="E661:E675" si="5">D661/C661-1</f>
        <v>0.906</v>
      </c>
    </row>
    <row r="662" ht="20.1" customHeight="1" spans="1:5">
      <c r="A662" s="415" t="s">
        <v>1219</v>
      </c>
      <c r="B662" s="416" t="s">
        <v>139</v>
      </c>
      <c r="C662" s="418">
        <v>0</v>
      </c>
      <c r="D662" s="418">
        <v>0</v>
      </c>
      <c r="E662" s="414"/>
    </row>
    <row r="663" ht="20.1" customHeight="1" spans="1:5">
      <c r="A663" s="415" t="s">
        <v>1220</v>
      </c>
      <c r="B663" s="416" t="s">
        <v>141</v>
      </c>
      <c r="C663" s="418">
        <v>0</v>
      </c>
      <c r="D663" s="418">
        <v>0</v>
      </c>
      <c r="E663" s="414"/>
    </row>
    <row r="664" ht="20.1" customHeight="1" spans="1:5">
      <c r="A664" s="415" t="s">
        <v>1221</v>
      </c>
      <c r="B664" s="416" t="s">
        <v>1222</v>
      </c>
      <c r="C664" s="418">
        <v>149</v>
      </c>
      <c r="D664" s="418">
        <v>238</v>
      </c>
      <c r="E664" s="414">
        <f t="shared" si="5"/>
        <v>0.597</v>
      </c>
    </row>
    <row r="665" ht="20.1" customHeight="1" spans="1:5">
      <c r="A665" s="415" t="s">
        <v>1223</v>
      </c>
      <c r="B665" s="416" t="s">
        <v>1224</v>
      </c>
      <c r="C665" s="418"/>
      <c r="D665" s="418"/>
      <c r="E665" s="414"/>
    </row>
    <row r="666" ht="20.1" customHeight="1" spans="1:5">
      <c r="A666" s="415" t="s">
        <v>1225</v>
      </c>
      <c r="B666" s="416" t="s">
        <v>155</v>
      </c>
      <c r="C666" s="418">
        <v>72</v>
      </c>
      <c r="D666" s="418">
        <v>93</v>
      </c>
      <c r="E666" s="414">
        <f t="shared" si="5"/>
        <v>0.292</v>
      </c>
    </row>
    <row r="667" ht="20.1" customHeight="1" spans="1:5">
      <c r="A667" s="415" t="s">
        <v>1226</v>
      </c>
      <c r="B667" s="416" t="s">
        <v>1227</v>
      </c>
      <c r="C667" s="418">
        <v>20</v>
      </c>
      <c r="D667" s="418">
        <v>10</v>
      </c>
      <c r="E667" s="414">
        <f t="shared" si="5"/>
        <v>-0.5</v>
      </c>
    </row>
    <row r="668" ht="20.1" customHeight="1" spans="1:5">
      <c r="A668" s="411" t="s">
        <v>1228</v>
      </c>
      <c r="B668" s="412" t="s">
        <v>1229</v>
      </c>
      <c r="C668" s="413">
        <f>SUM(C669:C670)</f>
        <v>25</v>
      </c>
      <c r="D668" s="413">
        <f>SUM(D669:D670)</f>
        <v>58</v>
      </c>
      <c r="E668" s="414">
        <f t="shared" si="5"/>
        <v>1.32</v>
      </c>
    </row>
    <row r="669" ht="20.1" customHeight="1" spans="1:5">
      <c r="A669" s="415" t="s">
        <v>1230</v>
      </c>
      <c r="B669" s="416" t="s">
        <v>1231</v>
      </c>
      <c r="C669" s="418">
        <v>25</v>
      </c>
      <c r="D669" s="418">
        <v>8</v>
      </c>
      <c r="E669" s="414">
        <f t="shared" si="5"/>
        <v>-0.68</v>
      </c>
    </row>
    <row r="670" ht="20.1" customHeight="1" spans="1:5">
      <c r="A670" s="415" t="s">
        <v>1232</v>
      </c>
      <c r="B670" s="416" t="s">
        <v>1233</v>
      </c>
      <c r="C670" s="418">
        <v>0</v>
      </c>
      <c r="D670" s="418">
        <v>50</v>
      </c>
      <c r="E670" s="414"/>
    </row>
    <row r="671" ht="20.1" customHeight="1" spans="1:5">
      <c r="A671" s="411" t="s">
        <v>1234</v>
      </c>
      <c r="B671" s="412" t="s">
        <v>1235</v>
      </c>
      <c r="C671" s="413">
        <f>SUM(C672)</f>
        <v>839</v>
      </c>
      <c r="D671" s="413">
        <f>SUM(D672)</f>
        <v>1367</v>
      </c>
      <c r="E671" s="414">
        <f t="shared" si="5"/>
        <v>0.629</v>
      </c>
    </row>
    <row r="672" ht="20.1" customHeight="1" spans="1:5">
      <c r="A672" s="416">
        <v>2089999</v>
      </c>
      <c r="B672" s="416" t="s">
        <v>1236</v>
      </c>
      <c r="C672" s="418">
        <v>839</v>
      </c>
      <c r="D672" s="418">
        <v>1367</v>
      </c>
      <c r="E672" s="414">
        <f t="shared" si="5"/>
        <v>0.629</v>
      </c>
    </row>
    <row r="673" ht="20.1" customHeight="1" spans="1:5">
      <c r="A673" s="411" t="s">
        <v>84</v>
      </c>
      <c r="B673" s="412" t="s">
        <v>85</v>
      </c>
      <c r="C673" s="413">
        <f>SUM(C674,C679,C693,C697,C709,C712,C716,C721,C725,C729,C732,C741,C743)</f>
        <v>40894</v>
      </c>
      <c r="D673" s="413">
        <f>SUM(D674,D679,D693,D697,D709,D712,D716,D721,D725,D729,D732,D741,D743)</f>
        <v>41867</v>
      </c>
      <c r="E673" s="414">
        <f t="shared" si="5"/>
        <v>0.024</v>
      </c>
    </row>
    <row r="674" ht="20.1" customHeight="1" spans="1:5">
      <c r="A674" s="411" t="s">
        <v>1237</v>
      </c>
      <c r="B674" s="412" t="s">
        <v>1238</v>
      </c>
      <c r="C674" s="413">
        <f>SUM(C675:C678)</f>
        <v>991</v>
      </c>
      <c r="D674" s="413">
        <f>SUM(D675:D678)</f>
        <v>749</v>
      </c>
      <c r="E674" s="414">
        <f t="shared" si="5"/>
        <v>-0.244</v>
      </c>
    </row>
    <row r="675" ht="20.1" customHeight="1" spans="1:5">
      <c r="A675" s="415" t="s">
        <v>1239</v>
      </c>
      <c r="B675" s="416" t="s">
        <v>137</v>
      </c>
      <c r="C675" s="418">
        <v>665</v>
      </c>
      <c r="D675" s="418">
        <v>643</v>
      </c>
      <c r="E675" s="414">
        <f t="shared" si="5"/>
        <v>-0.033</v>
      </c>
    </row>
    <row r="676" ht="20.1" customHeight="1" spans="1:5">
      <c r="A676" s="415" t="s">
        <v>1240</v>
      </c>
      <c r="B676" s="416" t="s">
        <v>139</v>
      </c>
      <c r="C676" s="418">
        <v>0</v>
      </c>
      <c r="D676" s="418">
        <v>0</v>
      </c>
      <c r="E676" s="414"/>
    </row>
    <row r="677" ht="20.1" customHeight="1" spans="1:5">
      <c r="A677" s="415" t="s">
        <v>1241</v>
      </c>
      <c r="B677" s="416" t="s">
        <v>141</v>
      </c>
      <c r="C677" s="418">
        <v>0</v>
      </c>
      <c r="D677" s="418">
        <v>0</v>
      </c>
      <c r="E677" s="414"/>
    </row>
    <row r="678" ht="20.1" customHeight="1" spans="1:5">
      <c r="A678" s="415" t="s">
        <v>1242</v>
      </c>
      <c r="B678" s="416" t="s">
        <v>1243</v>
      </c>
      <c r="C678" s="418">
        <v>326</v>
      </c>
      <c r="D678" s="418">
        <v>106</v>
      </c>
      <c r="E678" s="414">
        <f>D678/C678-1</f>
        <v>-0.675</v>
      </c>
    </row>
    <row r="679" ht="20.1" customHeight="1" spans="1:5">
      <c r="A679" s="411" t="s">
        <v>1244</v>
      </c>
      <c r="B679" s="412" t="s">
        <v>1245</v>
      </c>
      <c r="C679" s="413">
        <f>SUM(C680:C692)</f>
        <v>3398</v>
      </c>
      <c r="D679" s="413">
        <f>SUM(D680:D692)</f>
        <v>3654</v>
      </c>
      <c r="E679" s="414">
        <f>D679/C679-1</f>
        <v>0.075</v>
      </c>
    </row>
    <row r="680" ht="20.1" customHeight="1" spans="1:5">
      <c r="A680" s="415" t="s">
        <v>1246</v>
      </c>
      <c r="B680" s="416" t="s">
        <v>1247</v>
      </c>
      <c r="C680" s="418">
        <v>2367</v>
      </c>
      <c r="D680" s="418">
        <v>2749</v>
      </c>
      <c r="E680" s="414">
        <f>D680/C680-1</f>
        <v>0.161</v>
      </c>
    </row>
    <row r="681" ht="20.1" customHeight="1" spans="1:5">
      <c r="A681" s="415" t="s">
        <v>1248</v>
      </c>
      <c r="B681" s="416" t="s">
        <v>1249</v>
      </c>
      <c r="C681" s="418">
        <v>818</v>
      </c>
      <c r="D681" s="418">
        <v>880</v>
      </c>
      <c r="E681" s="414">
        <f>D681/C681-1</f>
        <v>0.076</v>
      </c>
    </row>
    <row r="682" ht="20.1" customHeight="1" spans="1:5">
      <c r="A682" s="415" t="s">
        <v>1250</v>
      </c>
      <c r="B682" s="416" t="s">
        <v>1251</v>
      </c>
      <c r="C682" s="418"/>
      <c r="D682" s="418"/>
      <c r="E682" s="414"/>
    </row>
    <row r="683" ht="20.1" customHeight="1" spans="1:5">
      <c r="A683" s="415" t="s">
        <v>1252</v>
      </c>
      <c r="B683" s="416" t="s">
        <v>1253</v>
      </c>
      <c r="C683" s="418"/>
      <c r="D683" s="418"/>
      <c r="E683" s="414"/>
    </row>
    <row r="684" ht="20.1" customHeight="1" spans="1:5">
      <c r="A684" s="415" t="s">
        <v>1254</v>
      </c>
      <c r="B684" s="416" t="s">
        <v>1255</v>
      </c>
      <c r="C684" s="418"/>
      <c r="D684" s="418"/>
      <c r="E684" s="414"/>
    </row>
    <row r="685" ht="20.1" customHeight="1" spans="1:5">
      <c r="A685" s="415" t="s">
        <v>1256</v>
      </c>
      <c r="B685" s="416" t="s">
        <v>1257</v>
      </c>
      <c r="C685" s="418"/>
      <c r="D685" s="418">
        <v>25</v>
      </c>
      <c r="E685" s="414"/>
    </row>
    <row r="686" ht="20.1" customHeight="1" spans="1:5">
      <c r="A686" s="415" t="s">
        <v>1258</v>
      </c>
      <c r="B686" s="416" t="s">
        <v>1259</v>
      </c>
      <c r="C686" s="418"/>
      <c r="D686" s="418"/>
      <c r="E686" s="414"/>
    </row>
    <row r="687" ht="20.1" customHeight="1" spans="1:5">
      <c r="A687" s="415" t="s">
        <v>1260</v>
      </c>
      <c r="B687" s="416" t="s">
        <v>1261</v>
      </c>
      <c r="C687" s="418"/>
      <c r="D687" s="418"/>
      <c r="E687" s="414"/>
    </row>
    <row r="688" ht="20.1" customHeight="1" spans="1:5">
      <c r="A688" s="415" t="s">
        <v>1262</v>
      </c>
      <c r="B688" s="416" t="s">
        <v>1263</v>
      </c>
      <c r="C688" s="418"/>
      <c r="D688" s="418"/>
      <c r="E688" s="414"/>
    </row>
    <row r="689" ht="20.1" customHeight="1" spans="1:5">
      <c r="A689" s="415" t="s">
        <v>1264</v>
      </c>
      <c r="B689" s="416" t="s">
        <v>1265</v>
      </c>
      <c r="C689" s="418"/>
      <c r="D689" s="418"/>
      <c r="E689" s="414"/>
    </row>
    <row r="690" ht="20.1" customHeight="1" spans="1:5">
      <c r="A690" s="415" t="s">
        <v>1266</v>
      </c>
      <c r="B690" s="416" t="s">
        <v>1267</v>
      </c>
      <c r="C690" s="418"/>
      <c r="D690" s="418"/>
      <c r="E690" s="414"/>
    </row>
    <row r="691" ht="20.1" customHeight="1" spans="1:5">
      <c r="A691" s="415" t="s">
        <v>1268</v>
      </c>
      <c r="B691" s="416" t="s">
        <v>1269</v>
      </c>
      <c r="C691" s="418"/>
      <c r="D691" s="418"/>
      <c r="E691" s="414"/>
    </row>
    <row r="692" ht="20.1" customHeight="1" spans="1:5">
      <c r="A692" s="415" t="s">
        <v>1270</v>
      </c>
      <c r="B692" s="416" t="s">
        <v>1271</v>
      </c>
      <c r="C692" s="418">
        <v>213</v>
      </c>
      <c r="D692" s="418"/>
      <c r="E692" s="414">
        <f>D692/C692-1</f>
        <v>-1</v>
      </c>
    </row>
    <row r="693" ht="20.1" customHeight="1" spans="1:5">
      <c r="A693" s="411" t="s">
        <v>1272</v>
      </c>
      <c r="B693" s="412" t="s">
        <v>1273</v>
      </c>
      <c r="C693" s="413">
        <f>SUM(C694:C696)</f>
        <v>6342</v>
      </c>
      <c r="D693" s="413">
        <f>SUM(D694:D696)</f>
        <v>7274</v>
      </c>
      <c r="E693" s="414">
        <f>D693/C693-1</f>
        <v>0.147</v>
      </c>
    </row>
    <row r="694" ht="20.1" customHeight="1" spans="1:5">
      <c r="A694" s="415" t="s">
        <v>1274</v>
      </c>
      <c r="B694" s="416" t="s">
        <v>1275</v>
      </c>
      <c r="C694" s="418">
        <v>0</v>
      </c>
      <c r="D694" s="418">
        <v>0</v>
      </c>
      <c r="E694" s="414"/>
    </row>
    <row r="695" ht="20.1" customHeight="1" spans="1:5">
      <c r="A695" s="415" t="s">
        <v>1276</v>
      </c>
      <c r="B695" s="416" t="s">
        <v>1277</v>
      </c>
      <c r="C695" s="418">
        <v>5211</v>
      </c>
      <c r="D695" s="418">
        <v>5183</v>
      </c>
      <c r="E695" s="414">
        <f t="shared" ref="E695:E700" si="6">D695/C695-1</f>
        <v>-0.005</v>
      </c>
    </row>
    <row r="696" ht="20.1" customHeight="1" spans="1:5">
      <c r="A696" s="415" t="s">
        <v>1278</v>
      </c>
      <c r="B696" s="416" t="s">
        <v>1279</v>
      </c>
      <c r="C696" s="418">
        <v>1131</v>
      </c>
      <c r="D696" s="418">
        <v>2091</v>
      </c>
      <c r="E696" s="414">
        <f t="shared" si="6"/>
        <v>0.849</v>
      </c>
    </row>
    <row r="697" ht="20.1" customHeight="1" spans="1:5">
      <c r="A697" s="411" t="s">
        <v>1280</v>
      </c>
      <c r="B697" s="412" t="s">
        <v>1281</v>
      </c>
      <c r="C697" s="413">
        <f>SUM(C698:C708)</f>
        <v>9935</v>
      </c>
      <c r="D697" s="413">
        <f>SUM(D698:D708)</f>
        <v>8632</v>
      </c>
      <c r="E697" s="414">
        <f t="shared" si="6"/>
        <v>-0.131</v>
      </c>
    </row>
    <row r="698" ht="20.1" customHeight="1" spans="1:5">
      <c r="A698" s="415" t="s">
        <v>1282</v>
      </c>
      <c r="B698" s="416" t="s">
        <v>1283</v>
      </c>
      <c r="C698" s="418">
        <v>812</v>
      </c>
      <c r="D698" s="418">
        <v>1137</v>
      </c>
      <c r="E698" s="414">
        <f t="shared" si="6"/>
        <v>0.4</v>
      </c>
    </row>
    <row r="699" ht="20.1" customHeight="1" spans="1:5">
      <c r="A699" s="415" t="s">
        <v>1284</v>
      </c>
      <c r="B699" s="416" t="s">
        <v>1285</v>
      </c>
      <c r="C699" s="418">
        <v>147</v>
      </c>
      <c r="D699" s="418">
        <v>136</v>
      </c>
      <c r="E699" s="414">
        <f t="shared" si="6"/>
        <v>-0.075</v>
      </c>
    </row>
    <row r="700" ht="20.1" customHeight="1" spans="1:5">
      <c r="A700" s="415" t="s">
        <v>1286</v>
      </c>
      <c r="B700" s="416" t="s">
        <v>1287</v>
      </c>
      <c r="C700" s="418">
        <v>858</v>
      </c>
      <c r="D700" s="418">
        <v>615</v>
      </c>
      <c r="E700" s="414">
        <f t="shared" si="6"/>
        <v>-0.283</v>
      </c>
    </row>
    <row r="701" ht="20.1" customHeight="1" spans="1:5">
      <c r="A701" s="415" t="s">
        <v>1288</v>
      </c>
      <c r="B701" s="416" t="s">
        <v>1289</v>
      </c>
      <c r="C701" s="418">
        <v>0</v>
      </c>
      <c r="D701" s="418">
        <v>0</v>
      </c>
      <c r="E701" s="414"/>
    </row>
    <row r="702" ht="20.1" customHeight="1" spans="1:5">
      <c r="A702" s="415" t="s">
        <v>1290</v>
      </c>
      <c r="B702" s="416" t="s">
        <v>1291</v>
      </c>
      <c r="C702" s="418">
        <v>0</v>
      </c>
      <c r="D702" s="418">
        <v>0</v>
      </c>
      <c r="E702" s="414"/>
    </row>
    <row r="703" ht="20.1" customHeight="1" spans="1:5">
      <c r="A703" s="415" t="s">
        <v>1292</v>
      </c>
      <c r="B703" s="416" t="s">
        <v>1293</v>
      </c>
      <c r="C703" s="418">
        <v>0</v>
      </c>
      <c r="D703" s="418">
        <v>0</v>
      </c>
      <c r="E703" s="414"/>
    </row>
    <row r="704" ht="20.1" customHeight="1" spans="1:5">
      <c r="A704" s="415" t="s">
        <v>1294</v>
      </c>
      <c r="B704" s="416" t="s">
        <v>1295</v>
      </c>
      <c r="C704" s="418">
        <v>0</v>
      </c>
      <c r="D704" s="418">
        <v>0</v>
      </c>
      <c r="E704" s="414"/>
    </row>
    <row r="705" ht="20.1" customHeight="1" spans="1:5">
      <c r="A705" s="415" t="s">
        <v>1296</v>
      </c>
      <c r="B705" s="416" t="s">
        <v>1297</v>
      </c>
      <c r="C705" s="418">
        <v>5910</v>
      </c>
      <c r="D705" s="418">
        <v>6017</v>
      </c>
      <c r="E705" s="414">
        <f>D705/C705-1</f>
        <v>0.018</v>
      </c>
    </row>
    <row r="706" ht="20.1" customHeight="1" spans="1:5">
      <c r="A706" s="415" t="s">
        <v>1298</v>
      </c>
      <c r="B706" s="416" t="s">
        <v>1299</v>
      </c>
      <c r="C706" s="418">
        <v>582</v>
      </c>
      <c r="D706" s="418">
        <v>56</v>
      </c>
      <c r="E706" s="414">
        <f t="shared" ref="E706:E712" si="7">D706/C706-1</f>
        <v>-0.904</v>
      </c>
    </row>
    <row r="707" ht="20.1" customHeight="1" spans="1:5">
      <c r="A707" s="415" t="s">
        <v>1300</v>
      </c>
      <c r="B707" s="416" t="s">
        <v>1301</v>
      </c>
      <c r="C707" s="418">
        <v>1342</v>
      </c>
      <c r="D707" s="418">
        <v>500</v>
      </c>
      <c r="E707" s="414">
        <f t="shared" si="7"/>
        <v>-0.627</v>
      </c>
    </row>
    <row r="708" ht="20.1" customHeight="1" spans="1:5">
      <c r="A708" s="415" t="s">
        <v>1302</v>
      </c>
      <c r="B708" s="416" t="s">
        <v>1303</v>
      </c>
      <c r="C708" s="418">
        <v>284</v>
      </c>
      <c r="D708" s="418">
        <v>171</v>
      </c>
      <c r="E708" s="414">
        <f t="shared" si="7"/>
        <v>-0.398</v>
      </c>
    </row>
    <row r="709" ht="20.1" customHeight="1" spans="1:5">
      <c r="A709" s="411" t="s">
        <v>1304</v>
      </c>
      <c r="B709" s="412" t="s">
        <v>1305</v>
      </c>
      <c r="C709" s="413">
        <f>SUM(C710:C711)</f>
        <v>0</v>
      </c>
      <c r="D709" s="413"/>
      <c r="E709" s="414"/>
    </row>
    <row r="710" ht="20.1" customHeight="1" spans="1:5">
      <c r="A710" s="415" t="s">
        <v>1306</v>
      </c>
      <c r="B710" s="416" t="s">
        <v>1307</v>
      </c>
      <c r="C710" s="418"/>
      <c r="D710" s="418"/>
      <c r="E710" s="414"/>
    </row>
    <row r="711" ht="20.1" customHeight="1" spans="1:5">
      <c r="A711" s="415" t="s">
        <v>1308</v>
      </c>
      <c r="B711" s="416" t="s">
        <v>1309</v>
      </c>
      <c r="C711" s="418">
        <v>0</v>
      </c>
      <c r="D711" s="418"/>
      <c r="E711" s="414"/>
    </row>
    <row r="712" ht="20.1" customHeight="1" spans="1:5">
      <c r="A712" s="411" t="s">
        <v>1310</v>
      </c>
      <c r="B712" s="412" t="s">
        <v>1311</v>
      </c>
      <c r="C712" s="413">
        <f>SUM(C713:C715)</f>
        <v>2032</v>
      </c>
      <c r="D712" s="413">
        <f>SUM(D713:D715)</f>
        <v>1865</v>
      </c>
      <c r="E712" s="414">
        <f t="shared" si="7"/>
        <v>-0.082</v>
      </c>
    </row>
    <row r="713" ht="20.1" customHeight="1" spans="1:5">
      <c r="A713" s="415" t="s">
        <v>1312</v>
      </c>
      <c r="B713" s="416" t="s">
        <v>1313</v>
      </c>
      <c r="C713" s="418"/>
      <c r="D713" s="418"/>
      <c r="E713" s="414"/>
    </row>
    <row r="714" ht="20.1" customHeight="1" spans="1:5">
      <c r="A714" s="415" t="s">
        <v>1314</v>
      </c>
      <c r="B714" s="416" t="s">
        <v>1315</v>
      </c>
      <c r="C714" s="418"/>
      <c r="D714" s="418"/>
      <c r="E714" s="414"/>
    </row>
    <row r="715" ht="20.1" customHeight="1" spans="1:5">
      <c r="A715" s="415" t="s">
        <v>1316</v>
      </c>
      <c r="B715" s="416" t="s">
        <v>1317</v>
      </c>
      <c r="C715" s="418">
        <v>2032</v>
      </c>
      <c r="D715" s="418">
        <v>1865</v>
      </c>
      <c r="E715" s="414">
        <f t="shared" ref="E715:E723" si="8">D715/C715-1</f>
        <v>-0.082</v>
      </c>
    </row>
    <row r="716" ht="20.1" customHeight="1" spans="1:5">
      <c r="A716" s="411" t="s">
        <v>1318</v>
      </c>
      <c r="B716" s="412" t="s">
        <v>1319</v>
      </c>
      <c r="C716" s="413">
        <f>SUM(C717:C720)</f>
        <v>16603</v>
      </c>
      <c r="D716" s="413">
        <f>SUM(D717:D720)</f>
        <v>17594</v>
      </c>
      <c r="E716" s="414">
        <f t="shared" si="8"/>
        <v>0.06</v>
      </c>
    </row>
    <row r="717" ht="20.1" customHeight="1" spans="1:5">
      <c r="A717" s="415" t="s">
        <v>1320</v>
      </c>
      <c r="B717" s="416" t="s">
        <v>1321</v>
      </c>
      <c r="C717" s="418">
        <v>2338</v>
      </c>
      <c r="D717" s="418">
        <v>2401</v>
      </c>
      <c r="E717" s="414">
        <f t="shared" si="8"/>
        <v>0.027</v>
      </c>
    </row>
    <row r="718" ht="20.1" customHeight="1" spans="1:5">
      <c r="A718" s="415" t="s">
        <v>1322</v>
      </c>
      <c r="B718" s="416" t="s">
        <v>1323</v>
      </c>
      <c r="C718" s="418">
        <v>6786</v>
      </c>
      <c r="D718" s="418">
        <v>6547</v>
      </c>
      <c r="E718" s="414">
        <f t="shared" si="8"/>
        <v>-0.035</v>
      </c>
    </row>
    <row r="719" ht="20.1" customHeight="1" spans="1:5">
      <c r="A719" s="415" t="s">
        <v>1324</v>
      </c>
      <c r="B719" s="416" t="s">
        <v>1325</v>
      </c>
      <c r="C719" s="418">
        <v>6661</v>
      </c>
      <c r="D719" s="418">
        <v>7770</v>
      </c>
      <c r="E719" s="414">
        <f t="shared" si="8"/>
        <v>0.166</v>
      </c>
    </row>
    <row r="720" ht="20.1" customHeight="1" spans="1:5">
      <c r="A720" s="415" t="s">
        <v>1326</v>
      </c>
      <c r="B720" s="416" t="s">
        <v>1327</v>
      </c>
      <c r="C720" s="418">
        <v>818</v>
      </c>
      <c r="D720" s="418">
        <v>876</v>
      </c>
      <c r="E720" s="414">
        <f t="shared" si="8"/>
        <v>0.071</v>
      </c>
    </row>
    <row r="721" ht="20.1" customHeight="1" spans="1:5">
      <c r="A721" s="411" t="s">
        <v>1328</v>
      </c>
      <c r="B721" s="412" t="s">
        <v>1329</v>
      </c>
      <c r="C721" s="413">
        <f>SUM(C722:C724)</f>
        <v>708</v>
      </c>
      <c r="D721" s="413">
        <f>SUM(D722:D724)</f>
        <v>477</v>
      </c>
      <c r="E721" s="414">
        <f t="shared" si="8"/>
        <v>-0.326</v>
      </c>
    </row>
    <row r="722" ht="20.1" customHeight="1" spans="1:5">
      <c r="A722" s="415" t="s">
        <v>1330</v>
      </c>
      <c r="B722" s="416" t="s">
        <v>1331</v>
      </c>
      <c r="C722" s="418">
        <v>12</v>
      </c>
      <c r="D722" s="418">
        <v>7</v>
      </c>
      <c r="E722" s="414">
        <f t="shared" si="8"/>
        <v>-0.417</v>
      </c>
    </row>
    <row r="723" ht="20.1" customHeight="1" spans="1:5">
      <c r="A723" s="415" t="s">
        <v>1332</v>
      </c>
      <c r="B723" s="416" t="s">
        <v>1333</v>
      </c>
      <c r="C723" s="418">
        <v>696</v>
      </c>
      <c r="D723" s="418">
        <v>470</v>
      </c>
      <c r="E723" s="414">
        <f t="shared" si="8"/>
        <v>-0.325</v>
      </c>
    </row>
    <row r="724" ht="20.1" customHeight="1" spans="1:5">
      <c r="A724" s="415" t="s">
        <v>1334</v>
      </c>
      <c r="B724" s="416" t="s">
        <v>1335</v>
      </c>
      <c r="C724" s="418">
        <v>0</v>
      </c>
      <c r="D724" s="418">
        <v>0</v>
      </c>
      <c r="E724" s="414"/>
    </row>
    <row r="725" ht="20.1" customHeight="1" spans="1:5">
      <c r="A725" s="411" t="s">
        <v>1336</v>
      </c>
      <c r="B725" s="412" t="s">
        <v>1337</v>
      </c>
      <c r="C725" s="413">
        <f>SUM(C726:C728)</f>
        <v>251</v>
      </c>
      <c r="D725" s="413">
        <f>SUM(D726:D728)</f>
        <v>118</v>
      </c>
      <c r="E725" s="414">
        <f>D725/C725-1</f>
        <v>-0.53</v>
      </c>
    </row>
    <row r="726" ht="20.1" customHeight="1" spans="1:5">
      <c r="A726" s="415" t="s">
        <v>1338</v>
      </c>
      <c r="B726" s="416" t="s">
        <v>1339</v>
      </c>
      <c r="C726" s="418">
        <v>251</v>
      </c>
      <c r="D726" s="418">
        <v>118</v>
      </c>
      <c r="E726" s="414">
        <f>D726/C726-1</f>
        <v>-0.53</v>
      </c>
    </row>
    <row r="727" ht="20.1" customHeight="1" spans="1:5">
      <c r="A727" s="415" t="s">
        <v>1340</v>
      </c>
      <c r="B727" s="416" t="s">
        <v>1341</v>
      </c>
      <c r="C727" s="418">
        <v>0</v>
      </c>
      <c r="D727" s="418"/>
      <c r="E727" s="414"/>
    </row>
    <row r="728" ht="20.1" customHeight="1" spans="1:5">
      <c r="A728" s="415" t="s">
        <v>1342</v>
      </c>
      <c r="B728" s="416" t="s">
        <v>1343</v>
      </c>
      <c r="C728" s="418">
        <v>0</v>
      </c>
      <c r="D728" s="418"/>
      <c r="E728" s="414"/>
    </row>
    <row r="729" ht="20.1" customHeight="1" spans="1:5">
      <c r="A729" s="411" t="s">
        <v>1344</v>
      </c>
      <c r="B729" s="412" t="s">
        <v>1345</v>
      </c>
      <c r="C729" s="413">
        <f>SUM(C730:C731)</f>
        <v>186</v>
      </c>
      <c r="D729" s="413">
        <f>SUM(D730:D731)</f>
        <v>940</v>
      </c>
      <c r="E729" s="414">
        <f>D729/C729-1</f>
        <v>4.054</v>
      </c>
    </row>
    <row r="730" ht="20.1" customHeight="1" spans="1:5">
      <c r="A730" s="415" t="s">
        <v>1346</v>
      </c>
      <c r="B730" s="416" t="s">
        <v>1347</v>
      </c>
      <c r="C730" s="418">
        <v>186</v>
      </c>
      <c r="D730" s="418">
        <v>940</v>
      </c>
      <c r="E730" s="414">
        <f>D730/C730-1</f>
        <v>4.054</v>
      </c>
    </row>
    <row r="731" ht="20.1" customHeight="1" spans="1:5">
      <c r="A731" s="415" t="s">
        <v>1348</v>
      </c>
      <c r="B731" s="416" t="s">
        <v>1349</v>
      </c>
      <c r="C731" s="418">
        <v>0</v>
      </c>
      <c r="D731" s="418"/>
      <c r="E731" s="414"/>
    </row>
    <row r="732" ht="20.1" customHeight="1" spans="1:5">
      <c r="A732" s="411" t="s">
        <v>1350</v>
      </c>
      <c r="B732" s="412" t="s">
        <v>1351</v>
      </c>
      <c r="C732" s="413">
        <f>SUM(C733:C740)</f>
        <v>433</v>
      </c>
      <c r="D732" s="413">
        <f>SUM(D733:D740)</f>
        <v>496</v>
      </c>
      <c r="E732" s="414">
        <f>D732/C732-1</f>
        <v>0.145</v>
      </c>
    </row>
    <row r="733" ht="20.1" customHeight="1" spans="1:5">
      <c r="A733" s="415" t="s">
        <v>1352</v>
      </c>
      <c r="B733" s="416" t="s">
        <v>137</v>
      </c>
      <c r="C733" s="418">
        <v>424</v>
      </c>
      <c r="D733" s="418">
        <v>391</v>
      </c>
      <c r="E733" s="414">
        <f>D733/C733-1</f>
        <v>-0.078</v>
      </c>
    </row>
    <row r="734" ht="20.1" customHeight="1" spans="1:5">
      <c r="A734" s="415" t="s">
        <v>1353</v>
      </c>
      <c r="B734" s="416" t="s">
        <v>139</v>
      </c>
      <c r="C734" s="418">
        <v>0</v>
      </c>
      <c r="D734" s="418">
        <v>0</v>
      </c>
      <c r="E734" s="414"/>
    </row>
    <row r="735" ht="20.1" customHeight="1" spans="1:5">
      <c r="A735" s="415" t="s">
        <v>1354</v>
      </c>
      <c r="B735" s="416" t="s">
        <v>141</v>
      </c>
      <c r="C735" s="418">
        <v>0</v>
      </c>
      <c r="D735" s="418">
        <v>0</v>
      </c>
      <c r="E735" s="414"/>
    </row>
    <row r="736" ht="20.1" customHeight="1" spans="1:5">
      <c r="A736" s="415" t="s">
        <v>1355</v>
      </c>
      <c r="B736" s="416" t="s">
        <v>238</v>
      </c>
      <c r="C736" s="418">
        <v>0</v>
      </c>
      <c r="D736" s="418">
        <v>0</v>
      </c>
      <c r="E736" s="414"/>
    </row>
    <row r="737" ht="20.1" customHeight="1" spans="1:5">
      <c r="A737" s="415" t="s">
        <v>1356</v>
      </c>
      <c r="B737" s="416" t="s">
        <v>1357</v>
      </c>
      <c r="C737" s="418">
        <v>0</v>
      </c>
      <c r="D737" s="418">
        <v>0</v>
      </c>
      <c r="E737" s="414"/>
    </row>
    <row r="738" ht="20.1" customHeight="1" spans="1:5">
      <c r="A738" s="415" t="s">
        <v>1358</v>
      </c>
      <c r="B738" s="416" t="s">
        <v>1359</v>
      </c>
      <c r="C738" s="418">
        <v>9</v>
      </c>
      <c r="D738" s="418"/>
      <c r="E738" s="414">
        <f>D738/C738-1</f>
        <v>-1</v>
      </c>
    </row>
    <row r="739" ht="20.1" customHeight="1" spans="1:5">
      <c r="A739" s="415" t="s">
        <v>1360</v>
      </c>
      <c r="B739" s="416" t="s">
        <v>155</v>
      </c>
      <c r="C739" s="418"/>
      <c r="D739" s="418"/>
      <c r="E739" s="414"/>
    </row>
    <row r="740" ht="20.1" customHeight="1" spans="1:5">
      <c r="A740" s="415" t="s">
        <v>1361</v>
      </c>
      <c r="B740" s="416" t="s">
        <v>1362</v>
      </c>
      <c r="C740" s="418"/>
      <c r="D740" s="418">
        <v>105</v>
      </c>
      <c r="E740" s="414"/>
    </row>
    <row r="741" ht="20.1" customHeight="1" spans="1:5">
      <c r="A741" s="411" t="s">
        <v>1363</v>
      </c>
      <c r="B741" s="412" t="s">
        <v>1364</v>
      </c>
      <c r="C741" s="418">
        <f>C742</f>
        <v>0</v>
      </c>
      <c r="D741" s="418"/>
      <c r="E741" s="414"/>
    </row>
    <row r="742" ht="20.1" customHeight="1" spans="1:5">
      <c r="A742" s="415" t="s">
        <v>1365</v>
      </c>
      <c r="B742" s="416" t="s">
        <v>1366</v>
      </c>
      <c r="C742" s="418">
        <v>0</v>
      </c>
      <c r="D742" s="418"/>
      <c r="E742" s="414"/>
    </row>
    <row r="743" ht="20.1" customHeight="1" spans="1:5">
      <c r="A743" s="411" t="s">
        <v>1367</v>
      </c>
      <c r="B743" s="412" t="s">
        <v>1368</v>
      </c>
      <c r="C743" s="413">
        <f>SUM(C744)</f>
        <v>15</v>
      </c>
      <c r="D743" s="413">
        <f>SUM(D744)</f>
        <v>68</v>
      </c>
      <c r="E743" s="414">
        <f>D743/C743-1</f>
        <v>3.533</v>
      </c>
    </row>
    <row r="744" ht="20.1" customHeight="1" spans="1:5">
      <c r="A744" s="415">
        <v>2109999</v>
      </c>
      <c r="B744" s="416" t="s">
        <v>1369</v>
      </c>
      <c r="C744" s="418">
        <v>15</v>
      </c>
      <c r="D744" s="418">
        <v>68</v>
      </c>
      <c r="E744" s="414">
        <f>D744/C744-1</f>
        <v>3.533</v>
      </c>
    </row>
    <row r="745" ht="20.1" customHeight="1" spans="1:5">
      <c r="A745" s="411" t="s">
        <v>86</v>
      </c>
      <c r="B745" s="412" t="s">
        <v>87</v>
      </c>
      <c r="C745" s="413">
        <f>SUM(C746,C756,C760,C769,C775,,C782,C788,C791,C794,C796,C798,C804,C806,C808,C823)</f>
        <v>6098</v>
      </c>
      <c r="D745" s="413">
        <f>SUM(D746,D756,D760,D769,D775,,D782,D788,D791,D794,D796,D798,D804,D806,D808,D823)</f>
        <v>18602</v>
      </c>
      <c r="E745" s="414">
        <f>D745/C745-1</f>
        <v>2.051</v>
      </c>
    </row>
    <row r="746" ht="20.1" customHeight="1" spans="1:5">
      <c r="A746" s="411" t="s">
        <v>1370</v>
      </c>
      <c r="B746" s="412" t="s">
        <v>1371</v>
      </c>
      <c r="C746" s="413">
        <f>SUM(C747:C755)</f>
        <v>0</v>
      </c>
      <c r="D746" s="413">
        <f>SUM(D747:D755)</f>
        <v>15</v>
      </c>
      <c r="E746" s="414"/>
    </row>
    <row r="747" ht="20.1" customHeight="1" spans="1:5">
      <c r="A747" s="415" t="s">
        <v>1372</v>
      </c>
      <c r="B747" s="416" t="s">
        <v>137</v>
      </c>
      <c r="C747" s="418"/>
      <c r="D747" s="418"/>
      <c r="E747" s="414"/>
    </row>
    <row r="748" ht="20.1" customHeight="1" spans="1:5">
      <c r="A748" s="415" t="s">
        <v>1373</v>
      </c>
      <c r="B748" s="416" t="s">
        <v>139</v>
      </c>
      <c r="C748" s="418"/>
      <c r="D748" s="418"/>
      <c r="E748" s="414"/>
    </row>
    <row r="749" ht="20.1" customHeight="1" spans="1:5">
      <c r="A749" s="415" t="s">
        <v>1374</v>
      </c>
      <c r="B749" s="416" t="s">
        <v>141</v>
      </c>
      <c r="C749" s="418"/>
      <c r="D749" s="418"/>
      <c r="E749" s="414"/>
    </row>
    <row r="750" ht="20.1" customHeight="1" spans="1:5">
      <c r="A750" s="415" t="s">
        <v>1375</v>
      </c>
      <c r="B750" s="416" t="s">
        <v>1376</v>
      </c>
      <c r="C750" s="418"/>
      <c r="D750" s="418"/>
      <c r="E750" s="414"/>
    </row>
    <row r="751" ht="20.1" customHeight="1" spans="1:5">
      <c r="A751" s="415" t="s">
        <v>1377</v>
      </c>
      <c r="B751" s="416" t="s">
        <v>1378</v>
      </c>
      <c r="C751" s="418"/>
      <c r="D751" s="418"/>
      <c r="E751" s="414"/>
    </row>
    <row r="752" ht="20.1" customHeight="1" spans="1:5">
      <c r="A752" s="415" t="s">
        <v>1379</v>
      </c>
      <c r="B752" s="416" t="s">
        <v>1380</v>
      </c>
      <c r="C752" s="418"/>
      <c r="D752" s="418"/>
      <c r="E752" s="414"/>
    </row>
    <row r="753" ht="20.1" customHeight="1" spans="1:5">
      <c r="A753" s="415" t="s">
        <v>1381</v>
      </c>
      <c r="B753" s="416" t="s">
        <v>1382</v>
      </c>
      <c r="C753" s="418"/>
      <c r="D753" s="418"/>
      <c r="E753" s="414"/>
    </row>
    <row r="754" ht="20.1" customHeight="1" spans="1:5">
      <c r="A754" s="415" t="s">
        <v>1383</v>
      </c>
      <c r="B754" s="416" t="s">
        <v>1384</v>
      </c>
      <c r="C754" s="418"/>
      <c r="D754" s="418"/>
      <c r="E754" s="414"/>
    </row>
    <row r="755" ht="20.1" customHeight="1" spans="1:5">
      <c r="A755" s="415" t="s">
        <v>1385</v>
      </c>
      <c r="B755" s="416" t="s">
        <v>1386</v>
      </c>
      <c r="C755" s="418"/>
      <c r="D755" s="418">
        <v>15</v>
      </c>
      <c r="E755" s="414"/>
    </row>
    <row r="756" ht="20.1" customHeight="1" spans="1:5">
      <c r="A756" s="411" t="s">
        <v>1387</v>
      </c>
      <c r="B756" s="412" t="s">
        <v>1388</v>
      </c>
      <c r="C756" s="413">
        <f>SUM(C757:C759)</f>
        <v>0</v>
      </c>
      <c r="D756" s="413">
        <f>SUM(D757:D759)</f>
        <v>0</v>
      </c>
      <c r="E756" s="414"/>
    </row>
    <row r="757" ht="20.1" customHeight="1" spans="1:5">
      <c r="A757" s="415" t="s">
        <v>1389</v>
      </c>
      <c r="B757" s="416" t="s">
        <v>1390</v>
      </c>
      <c r="C757" s="418"/>
      <c r="D757" s="418"/>
      <c r="E757" s="414"/>
    </row>
    <row r="758" ht="20.1" customHeight="1" spans="1:5">
      <c r="A758" s="415" t="s">
        <v>1391</v>
      </c>
      <c r="B758" s="416" t="s">
        <v>1392</v>
      </c>
      <c r="C758" s="418"/>
      <c r="D758" s="418"/>
      <c r="E758" s="414"/>
    </row>
    <row r="759" ht="20.1" customHeight="1" spans="1:5">
      <c r="A759" s="415" t="s">
        <v>1393</v>
      </c>
      <c r="B759" s="416" t="s">
        <v>1394</v>
      </c>
      <c r="C759" s="418"/>
      <c r="D759" s="418"/>
      <c r="E759" s="414"/>
    </row>
    <row r="760" ht="20.1" customHeight="1" spans="1:5">
      <c r="A760" s="411" t="s">
        <v>1395</v>
      </c>
      <c r="B760" s="412" t="s">
        <v>1396</v>
      </c>
      <c r="C760" s="413">
        <f>SUM(C761:C768)</f>
        <v>2944</v>
      </c>
      <c r="D760" s="413">
        <f>SUM(D761:D768)</f>
        <v>10386</v>
      </c>
      <c r="E760" s="414">
        <f>D760/C760-1</f>
        <v>2.528</v>
      </c>
    </row>
    <row r="761" ht="20.1" customHeight="1" spans="1:5">
      <c r="A761" s="415" t="s">
        <v>1397</v>
      </c>
      <c r="B761" s="416" t="s">
        <v>1398</v>
      </c>
      <c r="C761" s="418"/>
      <c r="D761" s="418"/>
      <c r="E761" s="414"/>
    </row>
    <row r="762" ht="20.1" customHeight="1" spans="1:5">
      <c r="A762" s="415" t="s">
        <v>1399</v>
      </c>
      <c r="B762" s="416" t="s">
        <v>1400</v>
      </c>
      <c r="C762" s="418">
        <v>2944</v>
      </c>
      <c r="D762" s="418">
        <v>10386</v>
      </c>
      <c r="E762" s="414">
        <f>D762/C762-1</f>
        <v>2.528</v>
      </c>
    </row>
    <row r="763" ht="20.1" customHeight="1" spans="1:5">
      <c r="A763" s="415" t="s">
        <v>1401</v>
      </c>
      <c r="B763" s="416" t="s">
        <v>1402</v>
      </c>
      <c r="C763" s="418">
        <v>0</v>
      </c>
      <c r="D763" s="418"/>
      <c r="E763" s="414"/>
    </row>
    <row r="764" ht="20.1" customHeight="1" spans="1:5">
      <c r="A764" s="415" t="s">
        <v>1403</v>
      </c>
      <c r="B764" s="416" t="s">
        <v>1404</v>
      </c>
      <c r="C764" s="418"/>
      <c r="D764" s="418"/>
      <c r="E764" s="414"/>
    </row>
    <row r="765" ht="20.1" customHeight="1" spans="1:5">
      <c r="A765" s="415" t="s">
        <v>1405</v>
      </c>
      <c r="B765" s="416" t="s">
        <v>1406</v>
      </c>
      <c r="C765" s="418">
        <v>0</v>
      </c>
      <c r="D765" s="418"/>
      <c r="E765" s="414"/>
    </row>
    <row r="766" ht="20.1" customHeight="1" spans="1:5">
      <c r="A766" s="415" t="s">
        <v>1407</v>
      </c>
      <c r="B766" s="416" t="s">
        <v>1408</v>
      </c>
      <c r="C766" s="418">
        <v>0</v>
      </c>
      <c r="D766" s="418"/>
      <c r="E766" s="414"/>
    </row>
    <row r="767" ht="20.1" customHeight="1" spans="1:5">
      <c r="A767" s="416" t="s">
        <v>1409</v>
      </c>
      <c r="B767" s="416" t="s">
        <v>1410</v>
      </c>
      <c r="C767" s="418">
        <v>0</v>
      </c>
      <c r="D767" s="418"/>
      <c r="E767" s="414"/>
    </row>
    <row r="768" ht="20.1" customHeight="1" spans="1:5">
      <c r="A768" s="415" t="s">
        <v>1411</v>
      </c>
      <c r="B768" s="416" t="s">
        <v>1412</v>
      </c>
      <c r="C768" s="418"/>
      <c r="D768" s="418"/>
      <c r="E768" s="414"/>
    </row>
    <row r="769" ht="20.1" customHeight="1" spans="1:5">
      <c r="A769" s="411" t="s">
        <v>1413</v>
      </c>
      <c r="B769" s="412" t="s">
        <v>1414</v>
      </c>
      <c r="C769" s="413">
        <f>SUM(C770:C774)</f>
        <v>2403</v>
      </c>
      <c r="D769" s="413">
        <f>SUM(D770:D774)</f>
        <v>5810</v>
      </c>
      <c r="E769" s="414">
        <f>D769/C769-1</f>
        <v>1.418</v>
      </c>
    </row>
    <row r="770" ht="20.1" customHeight="1" spans="1:5">
      <c r="A770" s="415" t="s">
        <v>1415</v>
      </c>
      <c r="B770" s="416" t="s">
        <v>1416</v>
      </c>
      <c r="C770" s="418">
        <v>1100</v>
      </c>
      <c r="D770" s="418">
        <v>1700</v>
      </c>
      <c r="E770" s="414">
        <f>D770/C770-1</f>
        <v>0.545</v>
      </c>
    </row>
    <row r="771" ht="20.1" customHeight="1" spans="1:5">
      <c r="A771" s="415" t="s">
        <v>1417</v>
      </c>
      <c r="B771" s="416" t="s">
        <v>1418</v>
      </c>
      <c r="C771" s="418">
        <v>790</v>
      </c>
      <c r="D771" s="418">
        <v>4110</v>
      </c>
      <c r="E771" s="414">
        <f t="shared" ref="E771:E776" si="9">D771/C771-1</f>
        <v>4.203</v>
      </c>
    </row>
    <row r="772" ht="20.1" customHeight="1" spans="1:5">
      <c r="A772" s="415" t="s">
        <v>1419</v>
      </c>
      <c r="B772" s="416" t="s">
        <v>1420</v>
      </c>
      <c r="C772" s="418">
        <v>5</v>
      </c>
      <c r="D772" s="418"/>
      <c r="E772" s="414">
        <f t="shared" si="9"/>
        <v>-1</v>
      </c>
    </row>
    <row r="773" ht="20.1" customHeight="1" spans="1:5">
      <c r="A773" s="415">
        <v>2110405</v>
      </c>
      <c r="B773" s="416" t="s">
        <v>1421</v>
      </c>
      <c r="C773" s="418">
        <v>505</v>
      </c>
      <c r="D773" s="418"/>
      <c r="E773" s="414">
        <f t="shared" si="9"/>
        <v>-1</v>
      </c>
    </row>
    <row r="774" ht="20.1" customHeight="1" spans="1:5">
      <c r="A774" s="415" t="s">
        <v>1422</v>
      </c>
      <c r="B774" s="416" t="s">
        <v>1423</v>
      </c>
      <c r="C774" s="418">
        <v>3</v>
      </c>
      <c r="D774" s="418"/>
      <c r="E774" s="414">
        <f t="shared" si="9"/>
        <v>-1</v>
      </c>
    </row>
    <row r="775" ht="20.1" customHeight="1" spans="1:5">
      <c r="A775" s="411" t="s">
        <v>1424</v>
      </c>
      <c r="B775" s="412" t="s">
        <v>1425</v>
      </c>
      <c r="C775" s="413">
        <f>SUM(C776:C781)</f>
        <v>751</v>
      </c>
      <c r="D775" s="413">
        <f>SUM(D776:D781)</f>
        <v>2276</v>
      </c>
      <c r="E775" s="414">
        <f t="shared" si="9"/>
        <v>2.031</v>
      </c>
    </row>
    <row r="776" ht="20.1" customHeight="1" spans="1:5">
      <c r="A776" s="415" t="s">
        <v>1426</v>
      </c>
      <c r="B776" s="416" t="s">
        <v>1427</v>
      </c>
      <c r="C776" s="418">
        <v>751</v>
      </c>
      <c r="D776" s="418">
        <v>2276</v>
      </c>
      <c r="E776" s="414">
        <f t="shared" si="9"/>
        <v>2.031</v>
      </c>
    </row>
    <row r="777" ht="20.1" customHeight="1" spans="1:5">
      <c r="A777" s="415" t="s">
        <v>1428</v>
      </c>
      <c r="B777" s="416" t="s">
        <v>1429</v>
      </c>
      <c r="C777" s="418">
        <v>0</v>
      </c>
      <c r="D777" s="418"/>
      <c r="E777" s="414"/>
    </row>
    <row r="778" ht="20.1" customHeight="1" spans="1:5">
      <c r="A778" s="415" t="s">
        <v>1430</v>
      </c>
      <c r="B778" s="416" t="s">
        <v>1431</v>
      </c>
      <c r="C778" s="418">
        <v>0</v>
      </c>
      <c r="D778" s="418"/>
      <c r="E778" s="414"/>
    </row>
    <row r="779" ht="20.1" customHeight="1" spans="1:5">
      <c r="A779" s="415" t="s">
        <v>1432</v>
      </c>
      <c r="B779" s="416" t="s">
        <v>1433</v>
      </c>
      <c r="C779" s="418">
        <v>0</v>
      </c>
      <c r="D779" s="418"/>
      <c r="E779" s="414"/>
    </row>
    <row r="780" ht="20.1" customHeight="1" spans="1:5">
      <c r="A780" s="415" t="s">
        <v>1434</v>
      </c>
      <c r="B780" s="416" t="s">
        <v>1435</v>
      </c>
      <c r="C780" s="418">
        <v>0</v>
      </c>
      <c r="D780" s="418"/>
      <c r="E780" s="414"/>
    </row>
    <row r="781" ht="20.1" customHeight="1" spans="1:5">
      <c r="A781" s="415" t="s">
        <v>1436</v>
      </c>
      <c r="B781" s="416" t="s">
        <v>1437</v>
      </c>
      <c r="C781" s="418">
        <v>0</v>
      </c>
      <c r="D781" s="418"/>
      <c r="E781" s="414"/>
    </row>
    <row r="782" ht="20.1" customHeight="1" spans="1:5">
      <c r="A782" s="411" t="s">
        <v>1438</v>
      </c>
      <c r="B782" s="412" t="s">
        <v>1439</v>
      </c>
      <c r="C782" s="413">
        <f>SUM(C783:C787)</f>
        <v>0</v>
      </c>
      <c r="D782" s="413"/>
      <c r="E782" s="414"/>
    </row>
    <row r="783" ht="20.1" customHeight="1" spans="1:5">
      <c r="A783" s="415" t="s">
        <v>1440</v>
      </c>
      <c r="B783" s="416" t="s">
        <v>1441</v>
      </c>
      <c r="C783" s="418">
        <v>0</v>
      </c>
      <c r="D783" s="418"/>
      <c r="E783" s="414"/>
    </row>
    <row r="784" ht="20.1" customHeight="1" spans="1:5">
      <c r="A784" s="415" t="s">
        <v>1442</v>
      </c>
      <c r="B784" s="416" t="s">
        <v>1443</v>
      </c>
      <c r="C784" s="418">
        <v>0</v>
      </c>
      <c r="D784" s="418"/>
      <c r="E784" s="414"/>
    </row>
    <row r="785" ht="20.1" customHeight="1" spans="1:5">
      <c r="A785" s="415" t="s">
        <v>1444</v>
      </c>
      <c r="B785" s="416" t="s">
        <v>1445</v>
      </c>
      <c r="C785" s="418">
        <v>0</v>
      </c>
      <c r="D785" s="418"/>
      <c r="E785" s="414"/>
    </row>
    <row r="786" ht="20.1" customHeight="1" spans="1:5">
      <c r="A786" s="415" t="s">
        <v>1446</v>
      </c>
      <c r="B786" s="416" t="s">
        <v>1447</v>
      </c>
      <c r="C786" s="418">
        <v>0</v>
      </c>
      <c r="D786" s="418"/>
      <c r="E786" s="414"/>
    </row>
    <row r="787" ht="20.1" customHeight="1" spans="1:5">
      <c r="A787" s="415" t="s">
        <v>1448</v>
      </c>
      <c r="B787" s="416" t="s">
        <v>1449</v>
      </c>
      <c r="C787" s="418">
        <v>0</v>
      </c>
      <c r="D787" s="418"/>
      <c r="E787" s="414"/>
    </row>
    <row r="788" ht="20.1" customHeight="1" spans="1:5">
      <c r="A788" s="411" t="s">
        <v>1450</v>
      </c>
      <c r="B788" s="412" t="s">
        <v>1451</v>
      </c>
      <c r="C788" s="413">
        <f>SUM(C789:C790)</f>
        <v>0</v>
      </c>
      <c r="D788" s="413"/>
      <c r="E788" s="414"/>
    </row>
    <row r="789" ht="20.1" customHeight="1" spans="1:5">
      <c r="A789" s="415" t="s">
        <v>1452</v>
      </c>
      <c r="B789" s="416" t="s">
        <v>1453</v>
      </c>
      <c r="C789" s="418">
        <v>0</v>
      </c>
      <c r="D789" s="418"/>
      <c r="E789" s="414"/>
    </row>
    <row r="790" ht="20.1" customHeight="1" spans="1:5">
      <c r="A790" s="415" t="s">
        <v>1454</v>
      </c>
      <c r="B790" s="416" t="s">
        <v>1455</v>
      </c>
      <c r="C790" s="418">
        <v>0</v>
      </c>
      <c r="D790" s="418"/>
      <c r="E790" s="414"/>
    </row>
    <row r="791" ht="20.1" customHeight="1" spans="1:5">
      <c r="A791" s="411" t="s">
        <v>1456</v>
      </c>
      <c r="B791" s="412" t="s">
        <v>1457</v>
      </c>
      <c r="C791" s="413">
        <f>SUM(C792:C793)</f>
        <v>0</v>
      </c>
      <c r="D791" s="413"/>
      <c r="E791" s="414"/>
    </row>
    <row r="792" ht="20.1" customHeight="1" spans="1:5">
      <c r="A792" s="415" t="s">
        <v>1458</v>
      </c>
      <c r="B792" s="416" t="s">
        <v>1459</v>
      </c>
      <c r="C792" s="418">
        <v>0</v>
      </c>
      <c r="D792" s="418"/>
      <c r="E792" s="414"/>
    </row>
    <row r="793" ht="20.1" customHeight="1" spans="1:5">
      <c r="A793" s="415" t="s">
        <v>1460</v>
      </c>
      <c r="B793" s="416" t="s">
        <v>1461</v>
      </c>
      <c r="C793" s="418">
        <v>0</v>
      </c>
      <c r="D793" s="418"/>
      <c r="E793" s="414"/>
    </row>
    <row r="794" ht="20.1" customHeight="1" spans="1:5">
      <c r="A794" s="411" t="s">
        <v>1462</v>
      </c>
      <c r="B794" s="412" t="s">
        <v>1463</v>
      </c>
      <c r="C794" s="413">
        <f>C795</f>
        <v>0</v>
      </c>
      <c r="D794" s="413"/>
      <c r="E794" s="414"/>
    </row>
    <row r="795" ht="20.1" customHeight="1" spans="1:5">
      <c r="A795" s="415">
        <v>2110901</v>
      </c>
      <c r="B795" s="422" t="s">
        <v>1464</v>
      </c>
      <c r="C795" s="418">
        <v>0</v>
      </c>
      <c r="D795" s="418"/>
      <c r="E795" s="414"/>
    </row>
    <row r="796" ht="20.1" customHeight="1" spans="1:5">
      <c r="A796" s="411" t="s">
        <v>1465</v>
      </c>
      <c r="B796" s="412" t="s">
        <v>1466</v>
      </c>
      <c r="C796" s="413">
        <f>SUM(C797)</f>
        <v>0</v>
      </c>
      <c r="D796" s="413"/>
      <c r="E796" s="414"/>
    </row>
    <row r="797" ht="20.1" customHeight="1" spans="1:5">
      <c r="A797" s="415">
        <v>2111001</v>
      </c>
      <c r="B797" s="422" t="s">
        <v>1467</v>
      </c>
      <c r="C797" s="418"/>
      <c r="D797" s="418"/>
      <c r="E797" s="414"/>
    </row>
    <row r="798" ht="20.1" customHeight="1" spans="1:5">
      <c r="A798" s="411" t="s">
        <v>1468</v>
      </c>
      <c r="B798" s="412" t="s">
        <v>1469</v>
      </c>
      <c r="C798" s="413">
        <f>SUM(C799:C803)</f>
        <v>0</v>
      </c>
      <c r="D798" s="413"/>
      <c r="E798" s="414"/>
    </row>
    <row r="799" ht="20.1" customHeight="1" spans="1:5">
      <c r="A799" s="415" t="s">
        <v>1470</v>
      </c>
      <c r="B799" s="416" t="s">
        <v>1471</v>
      </c>
      <c r="C799" s="418"/>
      <c r="D799" s="418"/>
      <c r="E799" s="414"/>
    </row>
    <row r="800" ht="20.1" customHeight="1" spans="1:5">
      <c r="A800" s="415" t="s">
        <v>1472</v>
      </c>
      <c r="B800" s="416" t="s">
        <v>1473</v>
      </c>
      <c r="C800" s="418"/>
      <c r="D800" s="418"/>
      <c r="E800" s="414"/>
    </row>
    <row r="801" ht="20.1" customHeight="1" spans="1:5">
      <c r="A801" s="415" t="s">
        <v>1474</v>
      </c>
      <c r="B801" s="416" t="s">
        <v>1475</v>
      </c>
      <c r="C801" s="418"/>
      <c r="D801" s="418"/>
      <c r="E801" s="414"/>
    </row>
    <row r="802" ht="20.1" customHeight="1" spans="1:5">
      <c r="A802" s="415" t="s">
        <v>1476</v>
      </c>
      <c r="B802" s="416" t="s">
        <v>1477</v>
      </c>
      <c r="C802" s="418">
        <v>0</v>
      </c>
      <c r="D802" s="418"/>
      <c r="E802" s="414"/>
    </row>
    <row r="803" ht="20.1" customHeight="1" spans="1:5">
      <c r="A803" s="415" t="s">
        <v>1478</v>
      </c>
      <c r="B803" s="416" t="s">
        <v>1479</v>
      </c>
      <c r="C803" s="418">
        <v>0</v>
      </c>
      <c r="D803" s="418"/>
      <c r="E803" s="414"/>
    </row>
    <row r="804" ht="20.1" customHeight="1" spans="1:5">
      <c r="A804" s="411" t="s">
        <v>1480</v>
      </c>
      <c r="B804" s="412" t="s">
        <v>1481</v>
      </c>
      <c r="C804" s="413">
        <f>C805</f>
        <v>0</v>
      </c>
      <c r="D804" s="413">
        <f>D805</f>
        <v>100</v>
      </c>
      <c r="E804" s="414"/>
    </row>
    <row r="805" ht="20.1" customHeight="1" spans="1:5">
      <c r="A805" s="416" t="s">
        <v>1482</v>
      </c>
      <c r="B805" s="416" t="s">
        <v>1483</v>
      </c>
      <c r="C805" s="418">
        <v>0</v>
      </c>
      <c r="D805" s="418">
        <v>100</v>
      </c>
      <c r="E805" s="414"/>
    </row>
    <row r="806" ht="20.1" customHeight="1" spans="1:5">
      <c r="A806" s="411" t="s">
        <v>1484</v>
      </c>
      <c r="B806" s="412" t="s">
        <v>1485</v>
      </c>
      <c r="C806" s="413">
        <f>C807</f>
        <v>0</v>
      </c>
      <c r="D806" s="413"/>
      <c r="E806" s="414"/>
    </row>
    <row r="807" ht="20.1" customHeight="1" spans="1:5">
      <c r="A807" s="416" t="s">
        <v>1486</v>
      </c>
      <c r="B807" s="416" t="s">
        <v>1487</v>
      </c>
      <c r="C807" s="418">
        <v>0</v>
      </c>
      <c r="D807" s="418"/>
      <c r="E807" s="414"/>
    </row>
    <row r="808" ht="20.1" customHeight="1" spans="1:5">
      <c r="A808" s="411" t="s">
        <v>1488</v>
      </c>
      <c r="B808" s="412" t="s">
        <v>1489</v>
      </c>
      <c r="C808" s="413">
        <f>SUM(C809:C822)</f>
        <v>0</v>
      </c>
      <c r="D808" s="413">
        <f>SUM(D809:D822)</f>
        <v>15</v>
      </c>
      <c r="E808" s="414"/>
    </row>
    <row r="809" ht="20.1" customHeight="1" spans="1:5">
      <c r="A809" s="415" t="s">
        <v>1490</v>
      </c>
      <c r="B809" s="416" t="s">
        <v>137</v>
      </c>
      <c r="C809" s="418">
        <v>0</v>
      </c>
      <c r="D809" s="418"/>
      <c r="E809" s="414"/>
    </row>
    <row r="810" ht="20.1" customHeight="1" spans="1:5">
      <c r="A810" s="415" t="s">
        <v>1491</v>
      </c>
      <c r="B810" s="416" t="s">
        <v>139</v>
      </c>
      <c r="C810" s="418">
        <v>0</v>
      </c>
      <c r="D810" s="418"/>
      <c r="E810" s="414"/>
    </row>
    <row r="811" ht="20.1" customHeight="1" spans="1:5">
      <c r="A811" s="415" t="s">
        <v>1492</v>
      </c>
      <c r="B811" s="416" t="s">
        <v>141</v>
      </c>
      <c r="C811" s="418">
        <v>0</v>
      </c>
      <c r="D811" s="418"/>
      <c r="E811" s="414"/>
    </row>
    <row r="812" ht="20.1" customHeight="1" spans="1:5">
      <c r="A812" s="415" t="s">
        <v>1493</v>
      </c>
      <c r="B812" s="416" t="s">
        <v>1494</v>
      </c>
      <c r="C812" s="418">
        <v>0</v>
      </c>
      <c r="D812" s="418"/>
      <c r="E812" s="414"/>
    </row>
    <row r="813" ht="20.1" customHeight="1" spans="1:5">
      <c r="A813" s="415" t="s">
        <v>1495</v>
      </c>
      <c r="B813" s="416" t="s">
        <v>1496</v>
      </c>
      <c r="C813" s="418">
        <v>0</v>
      </c>
      <c r="D813" s="418"/>
      <c r="E813" s="414"/>
    </row>
    <row r="814" ht="20.1" customHeight="1" spans="1:5">
      <c r="A814" s="415" t="s">
        <v>1497</v>
      </c>
      <c r="B814" s="416" t="s">
        <v>1498</v>
      </c>
      <c r="C814" s="418">
        <v>0</v>
      </c>
      <c r="D814" s="418"/>
      <c r="E814" s="414"/>
    </row>
    <row r="815" ht="20.1" customHeight="1" spans="1:5">
      <c r="A815" s="415" t="s">
        <v>1499</v>
      </c>
      <c r="B815" s="416" t="s">
        <v>1500</v>
      </c>
      <c r="C815" s="418"/>
      <c r="D815" s="418"/>
      <c r="E815" s="414"/>
    </row>
    <row r="816" ht="20.1" customHeight="1" spans="1:5">
      <c r="A816" s="415" t="s">
        <v>1501</v>
      </c>
      <c r="B816" s="416" t="s">
        <v>1502</v>
      </c>
      <c r="C816" s="418">
        <v>0</v>
      </c>
      <c r="D816" s="418">
        <v>15</v>
      </c>
      <c r="E816" s="414"/>
    </row>
    <row r="817" ht="20.1" customHeight="1" spans="1:5">
      <c r="A817" s="415" t="s">
        <v>1503</v>
      </c>
      <c r="B817" s="416" t="s">
        <v>1504</v>
      </c>
      <c r="C817" s="418">
        <v>0</v>
      </c>
      <c r="D817" s="418"/>
      <c r="E817" s="414"/>
    </row>
    <row r="818" ht="20.1" customHeight="1" spans="1:5">
      <c r="A818" s="415" t="s">
        <v>1505</v>
      </c>
      <c r="B818" s="416" t="s">
        <v>1506</v>
      </c>
      <c r="C818" s="418">
        <v>0</v>
      </c>
      <c r="D818" s="418"/>
      <c r="E818" s="414"/>
    </row>
    <row r="819" ht="20.1" customHeight="1" spans="1:5">
      <c r="A819" s="415" t="s">
        <v>1507</v>
      </c>
      <c r="B819" s="416" t="s">
        <v>238</v>
      </c>
      <c r="C819" s="418"/>
      <c r="D819" s="418"/>
      <c r="E819" s="414"/>
    </row>
    <row r="820" ht="20.1" customHeight="1" spans="1:5">
      <c r="A820" s="415" t="s">
        <v>1508</v>
      </c>
      <c r="B820" s="416" t="s">
        <v>1509</v>
      </c>
      <c r="C820" s="418">
        <v>0</v>
      </c>
      <c r="D820" s="418"/>
      <c r="E820" s="414"/>
    </row>
    <row r="821" ht="20.1" customHeight="1" spans="1:5">
      <c r="A821" s="415" t="s">
        <v>1510</v>
      </c>
      <c r="B821" s="416" t="s">
        <v>155</v>
      </c>
      <c r="C821" s="418">
        <v>0</v>
      </c>
      <c r="D821" s="418"/>
      <c r="E821" s="414"/>
    </row>
    <row r="822" ht="20.1" customHeight="1" spans="1:5">
      <c r="A822" s="415" t="s">
        <v>1511</v>
      </c>
      <c r="B822" s="416" t="s">
        <v>1512</v>
      </c>
      <c r="C822" s="418">
        <v>0</v>
      </c>
      <c r="D822" s="418"/>
      <c r="E822" s="414"/>
    </row>
    <row r="823" ht="20.1" customHeight="1" spans="1:5">
      <c r="A823" s="411" t="s">
        <v>1513</v>
      </c>
      <c r="B823" s="412" t="s">
        <v>1514</v>
      </c>
      <c r="C823" s="413">
        <f>SUM(C824)</f>
        <v>0</v>
      </c>
      <c r="D823" s="413"/>
      <c r="E823" s="414"/>
    </row>
    <row r="824" ht="20.1" customHeight="1" spans="1:5">
      <c r="A824" s="421" t="s">
        <v>1515</v>
      </c>
      <c r="B824" s="421" t="s">
        <v>1516</v>
      </c>
      <c r="C824" s="418"/>
      <c r="D824" s="418"/>
      <c r="E824" s="414"/>
    </row>
    <row r="825" ht="20.1" customHeight="1" spans="1:5">
      <c r="A825" s="411" t="s">
        <v>88</v>
      </c>
      <c r="B825" s="412" t="s">
        <v>89</v>
      </c>
      <c r="C825" s="413">
        <f>SUM(C826,C837,C842,C844,C846,C839)</f>
        <v>8449</v>
      </c>
      <c r="D825" s="413">
        <f>SUM(D826,D837,D842,D844,D846,D839)</f>
        <v>9651</v>
      </c>
      <c r="E825" s="414">
        <f>D825/C825-1</f>
        <v>0.142</v>
      </c>
    </row>
    <row r="826" ht="20.1" customHeight="1" spans="1:5">
      <c r="A826" s="411" t="s">
        <v>1517</v>
      </c>
      <c r="B826" s="412" t="s">
        <v>1518</v>
      </c>
      <c r="C826" s="413">
        <f>SUM(C827:C836)</f>
        <v>5920</v>
      </c>
      <c r="D826" s="413">
        <f>SUM(D827:D836)</f>
        <v>5085</v>
      </c>
      <c r="E826" s="414">
        <f>D826/C826-1</f>
        <v>-0.141</v>
      </c>
    </row>
    <row r="827" ht="20.1" customHeight="1" spans="1:5">
      <c r="A827" s="415" t="s">
        <v>1519</v>
      </c>
      <c r="B827" s="416" t="s">
        <v>137</v>
      </c>
      <c r="C827" s="418">
        <v>3635</v>
      </c>
      <c r="D827" s="418">
        <v>2732</v>
      </c>
      <c r="E827" s="414">
        <f>D827/C827-1</f>
        <v>-0.248</v>
      </c>
    </row>
    <row r="828" ht="20.1" customHeight="1" spans="1:5">
      <c r="A828" s="415" t="s">
        <v>1520</v>
      </c>
      <c r="B828" s="416" t="s">
        <v>139</v>
      </c>
      <c r="C828" s="418">
        <v>0</v>
      </c>
      <c r="D828" s="418">
        <v>0</v>
      </c>
      <c r="E828" s="414"/>
    </row>
    <row r="829" ht="20.1" customHeight="1" spans="1:5">
      <c r="A829" s="415" t="s">
        <v>1521</v>
      </c>
      <c r="B829" s="416" t="s">
        <v>141</v>
      </c>
      <c r="C829" s="418">
        <v>0</v>
      </c>
      <c r="D829" s="418">
        <v>0</v>
      </c>
      <c r="E829" s="414"/>
    </row>
    <row r="830" ht="20.1" customHeight="1" spans="1:5">
      <c r="A830" s="415" t="s">
        <v>1522</v>
      </c>
      <c r="B830" s="416" t="s">
        <v>1523</v>
      </c>
      <c r="C830" s="418">
        <v>1171</v>
      </c>
      <c r="D830" s="418">
        <v>1007</v>
      </c>
      <c r="E830" s="414">
        <f>D830/C830-1</f>
        <v>-0.14</v>
      </c>
    </row>
    <row r="831" ht="20.1" customHeight="1" spans="1:5">
      <c r="A831" s="415" t="s">
        <v>1524</v>
      </c>
      <c r="B831" s="416" t="s">
        <v>1525</v>
      </c>
      <c r="C831" s="418">
        <v>0</v>
      </c>
      <c r="D831" s="418">
        <v>0</v>
      </c>
      <c r="E831" s="414"/>
    </row>
    <row r="832" ht="20.1" customHeight="1" spans="1:5">
      <c r="A832" s="415" t="s">
        <v>1526</v>
      </c>
      <c r="B832" s="416" t="s">
        <v>1527</v>
      </c>
      <c r="C832" s="418">
        <v>0</v>
      </c>
      <c r="D832" s="418">
        <v>0</v>
      </c>
      <c r="E832" s="414"/>
    </row>
    <row r="833" ht="20.1" customHeight="1" spans="1:5">
      <c r="A833" s="415" t="s">
        <v>1528</v>
      </c>
      <c r="B833" s="416" t="s">
        <v>1529</v>
      </c>
      <c r="C833" s="418">
        <v>0</v>
      </c>
      <c r="D833" s="418">
        <v>0</v>
      </c>
      <c r="E833" s="414"/>
    </row>
    <row r="834" ht="20.1" customHeight="1" spans="1:5">
      <c r="A834" s="415" t="s">
        <v>1530</v>
      </c>
      <c r="B834" s="416" t="s">
        <v>1531</v>
      </c>
      <c r="C834" s="418">
        <v>0</v>
      </c>
      <c r="D834" s="418">
        <v>0</v>
      </c>
      <c r="E834" s="414"/>
    </row>
    <row r="835" ht="20.1" customHeight="1" spans="1:5">
      <c r="A835" s="415" t="s">
        <v>1532</v>
      </c>
      <c r="B835" s="416" t="s">
        <v>1533</v>
      </c>
      <c r="C835" s="418">
        <v>0</v>
      </c>
      <c r="D835" s="418">
        <v>0</v>
      </c>
      <c r="E835" s="414"/>
    </row>
    <row r="836" ht="20.1" customHeight="1" spans="1:5">
      <c r="A836" s="415" t="s">
        <v>1534</v>
      </c>
      <c r="B836" s="416" t="s">
        <v>1535</v>
      </c>
      <c r="C836" s="418">
        <v>1114</v>
      </c>
      <c r="D836" s="418">
        <v>1346</v>
      </c>
      <c r="E836" s="414">
        <f>D836/C836-1</f>
        <v>0.208</v>
      </c>
    </row>
    <row r="837" ht="20.1" customHeight="1" spans="1:5">
      <c r="A837" s="411" t="s">
        <v>1536</v>
      </c>
      <c r="B837" s="412" t="s">
        <v>1537</v>
      </c>
      <c r="C837" s="413">
        <f>SUM(C838)</f>
        <v>0</v>
      </c>
      <c r="D837" s="413">
        <f>SUM(D838)</f>
        <v>228</v>
      </c>
      <c r="E837" s="414"/>
    </row>
    <row r="838" ht="20.1" customHeight="1" spans="1:5">
      <c r="A838" s="415">
        <v>2120201</v>
      </c>
      <c r="B838" s="422" t="s">
        <v>1538</v>
      </c>
      <c r="C838" s="418"/>
      <c r="D838" s="418">
        <v>228</v>
      </c>
      <c r="E838" s="414"/>
    </row>
    <row r="839" ht="20.1" customHeight="1" spans="1:5">
      <c r="A839" s="411" t="s">
        <v>1539</v>
      </c>
      <c r="B839" s="412" t="s">
        <v>1540</v>
      </c>
      <c r="C839" s="413">
        <f>SUM(C840:C841)</f>
        <v>305</v>
      </c>
      <c r="D839" s="413">
        <f>SUM(D840:D841)</f>
        <v>2122</v>
      </c>
      <c r="E839" s="414">
        <f>D839/C839-1</f>
        <v>5.957</v>
      </c>
    </row>
    <row r="840" ht="20.1" customHeight="1" spans="1:5">
      <c r="A840" s="415" t="s">
        <v>1541</v>
      </c>
      <c r="B840" s="416" t="s">
        <v>1542</v>
      </c>
      <c r="C840" s="418">
        <v>172</v>
      </c>
      <c r="D840" s="418"/>
      <c r="E840" s="414">
        <f>D840/C840-1</f>
        <v>-1</v>
      </c>
    </row>
    <row r="841" ht="20.1" customHeight="1" spans="1:5">
      <c r="A841" s="415" t="s">
        <v>1543</v>
      </c>
      <c r="B841" s="416" t="s">
        <v>1544</v>
      </c>
      <c r="C841" s="418">
        <v>133</v>
      </c>
      <c r="D841" s="418">
        <v>2122</v>
      </c>
      <c r="E841" s="414">
        <f>D841/C841-1</f>
        <v>14.955</v>
      </c>
    </row>
    <row r="842" ht="20.1" customHeight="1" spans="1:5">
      <c r="A842" s="411" t="s">
        <v>1545</v>
      </c>
      <c r="B842" s="412" t="s">
        <v>1546</v>
      </c>
      <c r="C842" s="413">
        <f>SUM(C843)</f>
        <v>2213</v>
      </c>
      <c r="D842" s="413">
        <f>SUM(D843)</f>
        <v>2047</v>
      </c>
      <c r="E842" s="414">
        <f>D842/C842-1</f>
        <v>-0.075</v>
      </c>
    </row>
    <row r="843" ht="20.1" customHeight="1" spans="1:5">
      <c r="A843" s="415">
        <v>2120501</v>
      </c>
      <c r="B843" s="422" t="s">
        <v>1547</v>
      </c>
      <c r="C843" s="418">
        <v>2213</v>
      </c>
      <c r="D843" s="418">
        <v>2047</v>
      </c>
      <c r="E843" s="414">
        <f>D843/C843-1</f>
        <v>-0.075</v>
      </c>
    </row>
    <row r="844" ht="20.1" customHeight="1" spans="1:5">
      <c r="A844" s="411" t="s">
        <v>1548</v>
      </c>
      <c r="B844" s="412" t="s">
        <v>1549</v>
      </c>
      <c r="C844" s="413">
        <f>C845</f>
        <v>0</v>
      </c>
      <c r="D844" s="413"/>
      <c r="E844" s="414"/>
    </row>
    <row r="845" ht="20.1" customHeight="1" spans="1:5">
      <c r="A845" s="415">
        <v>2120601</v>
      </c>
      <c r="B845" s="422" t="s">
        <v>1550</v>
      </c>
      <c r="C845" s="418"/>
      <c r="D845" s="418"/>
      <c r="E845" s="414"/>
    </row>
    <row r="846" ht="20.1" customHeight="1" spans="1:5">
      <c r="A846" s="411" t="s">
        <v>1551</v>
      </c>
      <c r="B846" s="412" t="s">
        <v>1552</v>
      </c>
      <c r="C846" s="413">
        <f>C847</f>
        <v>11</v>
      </c>
      <c r="D846" s="413">
        <f>D847</f>
        <v>169</v>
      </c>
      <c r="E846" s="414">
        <f>D846/C846-1</f>
        <v>14.364</v>
      </c>
    </row>
    <row r="847" ht="20.1" customHeight="1" spans="1:5">
      <c r="A847" s="415">
        <v>2129999</v>
      </c>
      <c r="B847" s="422" t="s">
        <v>1553</v>
      </c>
      <c r="C847" s="418">
        <v>11</v>
      </c>
      <c r="D847" s="418">
        <v>169</v>
      </c>
      <c r="E847" s="414">
        <f t="shared" ref="E847:E859" si="10">D847/C847-1</f>
        <v>14.364</v>
      </c>
    </row>
    <row r="848" ht="20.1" customHeight="1" spans="1:5">
      <c r="A848" s="411" t="s">
        <v>90</v>
      </c>
      <c r="B848" s="412" t="s">
        <v>91</v>
      </c>
      <c r="C848" s="413">
        <f>SUM(C849,C875,C901,C929,C940,C947,C954,C957)</f>
        <v>123716</v>
      </c>
      <c r="D848" s="413">
        <f>SUM(D849,D875,D901,D929,D940,D947,D954,D957)</f>
        <v>141702</v>
      </c>
      <c r="E848" s="414">
        <f t="shared" si="10"/>
        <v>0.145</v>
      </c>
    </row>
    <row r="849" ht="20.1" customHeight="1" spans="1:5">
      <c r="A849" s="411" t="s">
        <v>1554</v>
      </c>
      <c r="B849" s="412" t="s">
        <v>1555</v>
      </c>
      <c r="C849" s="413">
        <f>SUM(C850:C874)</f>
        <v>31959</v>
      </c>
      <c r="D849" s="413">
        <f>SUM(D850:D874)</f>
        <v>54794</v>
      </c>
      <c r="E849" s="414">
        <f t="shared" si="10"/>
        <v>0.715</v>
      </c>
    </row>
    <row r="850" ht="20.1" customHeight="1" spans="1:5">
      <c r="A850" s="415" t="s">
        <v>1556</v>
      </c>
      <c r="B850" s="416" t="s">
        <v>137</v>
      </c>
      <c r="C850" s="418">
        <v>636</v>
      </c>
      <c r="D850" s="418">
        <v>612</v>
      </c>
      <c r="E850" s="414">
        <f t="shared" si="10"/>
        <v>-0.038</v>
      </c>
    </row>
    <row r="851" ht="20.1" customHeight="1" spans="1:5">
      <c r="A851" s="415" t="s">
        <v>1557</v>
      </c>
      <c r="B851" s="416" t="s">
        <v>139</v>
      </c>
      <c r="C851" s="418">
        <v>0</v>
      </c>
      <c r="D851" s="418">
        <v>0</v>
      </c>
      <c r="E851" s="414"/>
    </row>
    <row r="852" ht="20.1" customHeight="1" spans="1:5">
      <c r="A852" s="415" t="s">
        <v>1558</v>
      </c>
      <c r="B852" s="416" t="s">
        <v>141</v>
      </c>
      <c r="C852" s="418">
        <v>0</v>
      </c>
      <c r="D852" s="418">
        <v>0</v>
      </c>
      <c r="E852" s="414"/>
    </row>
    <row r="853" ht="20.1" customHeight="1" spans="1:5">
      <c r="A853" s="415" t="s">
        <v>1559</v>
      </c>
      <c r="B853" s="416" t="s">
        <v>155</v>
      </c>
      <c r="C853" s="418">
        <v>6010</v>
      </c>
      <c r="D853" s="418">
        <v>6411</v>
      </c>
      <c r="E853" s="414">
        <f t="shared" si="10"/>
        <v>0.067</v>
      </c>
    </row>
    <row r="854" ht="20.1" customHeight="1" spans="1:5">
      <c r="A854" s="415" t="s">
        <v>1560</v>
      </c>
      <c r="B854" s="416" t="s">
        <v>1561</v>
      </c>
      <c r="C854" s="418">
        <v>0</v>
      </c>
      <c r="D854" s="418">
        <v>0</v>
      </c>
      <c r="E854" s="414"/>
    </row>
    <row r="855" ht="20.1" customHeight="1" spans="1:5">
      <c r="A855" s="415" t="s">
        <v>1562</v>
      </c>
      <c r="B855" s="416" t="s">
        <v>1563</v>
      </c>
      <c r="C855" s="418">
        <v>0</v>
      </c>
      <c r="D855" s="418">
        <v>453</v>
      </c>
      <c r="E855" s="414"/>
    </row>
    <row r="856" ht="20.1" customHeight="1" spans="1:5">
      <c r="A856" s="415" t="s">
        <v>1564</v>
      </c>
      <c r="B856" s="416" t="s">
        <v>1565</v>
      </c>
      <c r="C856" s="418">
        <v>240</v>
      </c>
      <c r="D856" s="418">
        <v>37</v>
      </c>
      <c r="E856" s="414">
        <f t="shared" si="10"/>
        <v>-0.846</v>
      </c>
    </row>
    <row r="857" ht="20.1" customHeight="1" spans="1:5">
      <c r="A857" s="415" t="s">
        <v>1566</v>
      </c>
      <c r="B857" s="416" t="s">
        <v>1567</v>
      </c>
      <c r="C857" s="418">
        <v>5</v>
      </c>
      <c r="D857" s="418">
        <v>10</v>
      </c>
      <c r="E857" s="414">
        <f t="shared" si="10"/>
        <v>1</v>
      </c>
    </row>
    <row r="858" ht="20.1" customHeight="1" spans="1:5">
      <c r="A858" s="415" t="s">
        <v>1568</v>
      </c>
      <c r="B858" s="416" t="s">
        <v>1569</v>
      </c>
      <c r="C858" s="418">
        <v>0</v>
      </c>
      <c r="D858" s="418">
        <v>13</v>
      </c>
      <c r="E858" s="414"/>
    </row>
    <row r="859" ht="20.1" customHeight="1" spans="1:5">
      <c r="A859" s="415" t="s">
        <v>1570</v>
      </c>
      <c r="B859" s="416" t="s">
        <v>1571</v>
      </c>
      <c r="C859" s="418">
        <v>5</v>
      </c>
      <c r="D859" s="418">
        <v>2</v>
      </c>
      <c r="E859" s="414">
        <f t="shared" si="10"/>
        <v>-0.6</v>
      </c>
    </row>
    <row r="860" ht="20.1" customHeight="1" spans="1:5">
      <c r="A860" s="415" t="s">
        <v>1572</v>
      </c>
      <c r="B860" s="416" t="s">
        <v>1573</v>
      </c>
      <c r="C860" s="418">
        <v>0</v>
      </c>
      <c r="D860" s="418">
        <v>0</v>
      </c>
      <c r="E860" s="414"/>
    </row>
    <row r="861" ht="20.1" customHeight="1" spans="1:5">
      <c r="A861" s="415" t="s">
        <v>1574</v>
      </c>
      <c r="B861" s="416" t="s">
        <v>1575</v>
      </c>
      <c r="C861" s="418">
        <v>0</v>
      </c>
      <c r="D861" s="418">
        <v>0</v>
      </c>
      <c r="E861" s="414"/>
    </row>
    <row r="862" ht="20.1" customHeight="1" spans="1:5">
      <c r="A862" s="415" t="s">
        <v>1576</v>
      </c>
      <c r="B862" s="416" t="s">
        <v>1577</v>
      </c>
      <c r="C862" s="418">
        <v>204</v>
      </c>
      <c r="D862" s="418">
        <v>1583</v>
      </c>
      <c r="E862" s="414">
        <f t="shared" ref="E860:E871" si="11">D862/C862-1</f>
        <v>6.76</v>
      </c>
    </row>
    <row r="863" ht="20.1" customHeight="1" spans="1:5">
      <c r="A863" s="415" t="s">
        <v>1578</v>
      </c>
      <c r="B863" s="416" t="s">
        <v>1579</v>
      </c>
      <c r="C863" s="418">
        <v>4527</v>
      </c>
      <c r="D863" s="418"/>
      <c r="E863" s="414">
        <f t="shared" si="11"/>
        <v>-1</v>
      </c>
    </row>
    <row r="864" ht="20.1" customHeight="1" spans="1:5">
      <c r="A864" s="415" t="s">
        <v>1580</v>
      </c>
      <c r="B864" s="416" t="s">
        <v>1581</v>
      </c>
      <c r="C864" s="418">
        <v>0</v>
      </c>
      <c r="D864" s="418">
        <v>0</v>
      </c>
      <c r="E864" s="414"/>
    </row>
    <row r="865" ht="20.1" customHeight="1" spans="1:5">
      <c r="A865" s="415" t="s">
        <v>1582</v>
      </c>
      <c r="B865" s="416" t="s">
        <v>1583</v>
      </c>
      <c r="C865" s="418">
        <v>13403</v>
      </c>
      <c r="D865" s="418">
        <v>34498</v>
      </c>
      <c r="E865" s="414">
        <f t="shared" si="11"/>
        <v>1.574</v>
      </c>
    </row>
    <row r="866" ht="20.1" customHeight="1" spans="1:5">
      <c r="A866" s="415" t="s">
        <v>1584</v>
      </c>
      <c r="B866" s="416" t="s">
        <v>1585</v>
      </c>
      <c r="C866" s="418">
        <v>224</v>
      </c>
      <c r="D866" s="418"/>
      <c r="E866" s="414">
        <f t="shared" si="11"/>
        <v>-1</v>
      </c>
    </row>
    <row r="867" ht="20.1" customHeight="1" spans="1:5">
      <c r="A867" s="415" t="s">
        <v>1586</v>
      </c>
      <c r="B867" s="416" t="s">
        <v>1587</v>
      </c>
      <c r="C867" s="418">
        <v>0</v>
      </c>
      <c r="D867" s="418">
        <v>0</v>
      </c>
      <c r="E867" s="414"/>
    </row>
    <row r="868" ht="20.1" customHeight="1" spans="1:5">
      <c r="A868" s="415" t="s">
        <v>1588</v>
      </c>
      <c r="B868" s="416" t="s">
        <v>1589</v>
      </c>
      <c r="C868" s="418">
        <v>1707</v>
      </c>
      <c r="D868" s="418">
        <v>1472</v>
      </c>
      <c r="E868" s="414">
        <f t="shared" si="11"/>
        <v>-0.138</v>
      </c>
    </row>
    <row r="869" ht="20.1" customHeight="1" spans="1:5">
      <c r="A869" s="415" t="s">
        <v>1590</v>
      </c>
      <c r="B869" s="416" t="s">
        <v>1591</v>
      </c>
      <c r="C869" s="418">
        <v>224</v>
      </c>
      <c r="D869" s="418">
        <v>50</v>
      </c>
      <c r="E869" s="414">
        <f t="shared" si="11"/>
        <v>-0.777</v>
      </c>
    </row>
    <row r="870" ht="20.1" customHeight="1" spans="1:5">
      <c r="A870" s="415" t="s">
        <v>1592</v>
      </c>
      <c r="B870" s="416" t="s">
        <v>1593</v>
      </c>
      <c r="C870" s="418">
        <v>0</v>
      </c>
      <c r="D870" s="418">
        <v>0</v>
      </c>
      <c r="E870" s="414"/>
    </row>
    <row r="871" ht="20.1" customHeight="1" spans="1:5">
      <c r="A871" s="415" t="s">
        <v>1594</v>
      </c>
      <c r="B871" s="416" t="s">
        <v>1595</v>
      </c>
      <c r="C871" s="418">
        <v>5</v>
      </c>
      <c r="D871" s="418">
        <v>6</v>
      </c>
      <c r="E871" s="414">
        <f t="shared" si="11"/>
        <v>0.2</v>
      </c>
    </row>
    <row r="872" ht="20.1" customHeight="1" spans="1:5">
      <c r="A872" s="415" t="s">
        <v>1596</v>
      </c>
      <c r="B872" s="416" t="s">
        <v>1597</v>
      </c>
      <c r="C872" s="418">
        <v>0</v>
      </c>
      <c r="D872" s="418">
        <v>0</v>
      </c>
      <c r="E872" s="414"/>
    </row>
    <row r="873" ht="20.1" customHeight="1" spans="1:5">
      <c r="A873" s="415" t="s">
        <v>1598</v>
      </c>
      <c r="B873" s="416" t="s">
        <v>1599</v>
      </c>
      <c r="C873" s="418">
        <v>3139</v>
      </c>
      <c r="D873" s="418">
        <v>20</v>
      </c>
      <c r="E873" s="414">
        <f>D873/C873-1</f>
        <v>-0.994</v>
      </c>
    </row>
    <row r="874" ht="20.1" customHeight="1" spans="1:5">
      <c r="A874" s="415" t="s">
        <v>1600</v>
      </c>
      <c r="B874" s="416" t="s">
        <v>1601</v>
      </c>
      <c r="C874" s="418">
        <v>1630</v>
      </c>
      <c r="D874" s="418">
        <v>9627</v>
      </c>
      <c r="E874" s="414">
        <f>D874/C874-1</f>
        <v>4.906</v>
      </c>
    </row>
    <row r="875" ht="20.1" customHeight="1" spans="1:5">
      <c r="A875" s="411" t="s">
        <v>1602</v>
      </c>
      <c r="B875" s="412" t="s">
        <v>1603</v>
      </c>
      <c r="C875" s="413">
        <f>SUM(C876:C900)</f>
        <v>15274</v>
      </c>
      <c r="D875" s="413">
        <f>SUM(D876:D900)</f>
        <v>13473</v>
      </c>
      <c r="E875" s="414">
        <f>D875/C875-1</f>
        <v>-0.118</v>
      </c>
    </row>
    <row r="876" ht="20.1" customHeight="1" spans="1:5">
      <c r="A876" s="415" t="s">
        <v>1604</v>
      </c>
      <c r="B876" s="416" t="s">
        <v>137</v>
      </c>
      <c r="C876" s="418">
        <v>310</v>
      </c>
      <c r="D876" s="418">
        <v>278</v>
      </c>
      <c r="E876" s="414">
        <f>D876/C876-1</f>
        <v>-0.103</v>
      </c>
    </row>
    <row r="877" ht="20.1" customHeight="1" spans="1:5">
      <c r="A877" s="415" t="s">
        <v>1605</v>
      </c>
      <c r="B877" s="416" t="s">
        <v>139</v>
      </c>
      <c r="C877" s="418">
        <v>0</v>
      </c>
      <c r="D877" s="418">
        <v>0</v>
      </c>
      <c r="E877" s="414"/>
    </row>
    <row r="878" ht="20.1" customHeight="1" spans="1:5">
      <c r="A878" s="415" t="s">
        <v>1606</v>
      </c>
      <c r="B878" s="416" t="s">
        <v>141</v>
      </c>
      <c r="C878" s="418">
        <v>0</v>
      </c>
      <c r="D878" s="418">
        <v>0</v>
      </c>
      <c r="E878" s="414"/>
    </row>
    <row r="879" ht="20.1" customHeight="1" spans="1:5">
      <c r="A879" s="415" t="s">
        <v>1607</v>
      </c>
      <c r="B879" s="416" t="s">
        <v>1608</v>
      </c>
      <c r="C879" s="418">
        <v>1840</v>
      </c>
      <c r="D879" s="418">
        <v>1806</v>
      </c>
      <c r="E879" s="414">
        <f>D879/C879-1</f>
        <v>-0.018</v>
      </c>
    </row>
    <row r="880" ht="20.1" customHeight="1" spans="1:5">
      <c r="A880" s="415" t="s">
        <v>1609</v>
      </c>
      <c r="B880" s="416" t="s">
        <v>1610</v>
      </c>
      <c r="C880" s="418">
        <v>361</v>
      </c>
      <c r="D880" s="418">
        <v>120</v>
      </c>
      <c r="E880" s="414">
        <f t="shared" ref="E880:E890" si="12">D880/C880-1</f>
        <v>-0.668</v>
      </c>
    </row>
    <row r="881" ht="20.1" customHeight="1" spans="1:5">
      <c r="A881" s="415" t="s">
        <v>1611</v>
      </c>
      <c r="B881" s="416" t="s">
        <v>1612</v>
      </c>
      <c r="C881" s="418">
        <v>70</v>
      </c>
      <c r="D881" s="418">
        <v>30</v>
      </c>
      <c r="E881" s="414">
        <f t="shared" si="12"/>
        <v>-0.571</v>
      </c>
    </row>
    <row r="882" ht="20.1" customHeight="1" spans="1:5">
      <c r="A882" s="415" t="s">
        <v>1613</v>
      </c>
      <c r="B882" s="416" t="s">
        <v>1614</v>
      </c>
      <c r="C882" s="418">
        <v>481</v>
      </c>
      <c r="D882" s="418">
        <v>419</v>
      </c>
      <c r="E882" s="414">
        <f t="shared" si="12"/>
        <v>-0.129</v>
      </c>
    </row>
    <row r="883" ht="20.1" customHeight="1" spans="1:5">
      <c r="A883" s="415" t="s">
        <v>1615</v>
      </c>
      <c r="B883" s="416" t="s">
        <v>1616</v>
      </c>
      <c r="C883" s="418">
        <v>6000</v>
      </c>
      <c r="D883" s="418">
        <v>4871</v>
      </c>
      <c r="E883" s="414">
        <f t="shared" si="12"/>
        <v>-0.188</v>
      </c>
    </row>
    <row r="884" ht="20.1" customHeight="1" spans="1:5">
      <c r="A884" s="415" t="s">
        <v>1617</v>
      </c>
      <c r="B884" s="416" t="s">
        <v>1618</v>
      </c>
      <c r="C884" s="418">
        <v>0</v>
      </c>
      <c r="D884" s="418">
        <v>0</v>
      </c>
      <c r="E884" s="414"/>
    </row>
    <row r="885" ht="20.1" customHeight="1" spans="1:5">
      <c r="A885" s="415" t="s">
        <v>1619</v>
      </c>
      <c r="B885" s="416" t="s">
        <v>1620</v>
      </c>
      <c r="C885" s="418">
        <v>0</v>
      </c>
      <c r="D885" s="418">
        <v>0</v>
      </c>
      <c r="E885" s="414"/>
    </row>
    <row r="886" ht="20.1" customHeight="1" spans="1:5">
      <c r="A886" s="415" t="s">
        <v>1621</v>
      </c>
      <c r="B886" s="416" t="s">
        <v>1622</v>
      </c>
      <c r="C886" s="424"/>
      <c r="D886" s="424"/>
      <c r="E886" s="414"/>
    </row>
    <row r="887" ht="20.1" customHeight="1" spans="1:5">
      <c r="A887" s="415" t="s">
        <v>1623</v>
      </c>
      <c r="B887" s="416" t="s">
        <v>1624</v>
      </c>
      <c r="C887" s="418">
        <v>262</v>
      </c>
      <c r="D887" s="418"/>
      <c r="E887" s="414">
        <f t="shared" si="12"/>
        <v>-1</v>
      </c>
    </row>
    <row r="888" ht="20.1" customHeight="1" spans="1:5">
      <c r="A888" s="415" t="s">
        <v>1625</v>
      </c>
      <c r="B888" s="416" t="s">
        <v>1626</v>
      </c>
      <c r="C888" s="418">
        <v>0</v>
      </c>
      <c r="D888" s="418">
        <v>0</v>
      </c>
      <c r="E888" s="414"/>
    </row>
    <row r="889" ht="20.1" customHeight="1" spans="1:5">
      <c r="A889" s="415" t="s">
        <v>1627</v>
      </c>
      <c r="B889" s="416" t="s">
        <v>1628</v>
      </c>
      <c r="C889" s="418">
        <v>0</v>
      </c>
      <c r="D889" s="418">
        <v>0</v>
      </c>
      <c r="E889" s="414"/>
    </row>
    <row r="890" ht="20.1" customHeight="1" spans="1:5">
      <c r="A890" s="415" t="s">
        <v>1629</v>
      </c>
      <c r="B890" s="416" t="s">
        <v>1630</v>
      </c>
      <c r="C890" s="418">
        <v>18</v>
      </c>
      <c r="D890" s="418">
        <v>30</v>
      </c>
      <c r="E890" s="414">
        <f t="shared" si="12"/>
        <v>0.667</v>
      </c>
    </row>
    <row r="891" ht="20.1" customHeight="1" spans="1:5">
      <c r="A891" s="415" t="s">
        <v>1631</v>
      </c>
      <c r="B891" s="416" t="s">
        <v>1632</v>
      </c>
      <c r="C891" s="418">
        <v>0</v>
      </c>
      <c r="D891" s="418">
        <v>0</v>
      </c>
      <c r="E891" s="414"/>
    </row>
    <row r="892" ht="20.1" customHeight="1" spans="1:5">
      <c r="A892" s="415" t="s">
        <v>1633</v>
      </c>
      <c r="B892" s="416" t="s">
        <v>1634</v>
      </c>
      <c r="C892" s="418">
        <v>0</v>
      </c>
      <c r="D892" s="418">
        <v>0</v>
      </c>
      <c r="E892" s="414"/>
    </row>
    <row r="893" ht="20.1" customHeight="1" spans="1:5">
      <c r="A893" s="415" t="s">
        <v>1635</v>
      </c>
      <c r="B893" s="416" t="s">
        <v>1636</v>
      </c>
      <c r="C893" s="418">
        <v>0</v>
      </c>
      <c r="D893" s="418">
        <v>0</v>
      </c>
      <c r="E893" s="414"/>
    </row>
    <row r="894" ht="20.1" customHeight="1" spans="1:5">
      <c r="A894" s="415" t="s">
        <v>1637</v>
      </c>
      <c r="B894" s="416" t="s">
        <v>1638</v>
      </c>
      <c r="C894" s="424"/>
      <c r="D894" s="424"/>
      <c r="E894" s="414"/>
    </row>
    <row r="895" ht="20.1" customHeight="1" spans="1:5">
      <c r="A895" s="415" t="s">
        <v>1639</v>
      </c>
      <c r="B895" s="416" t="s">
        <v>1640</v>
      </c>
      <c r="C895" s="418">
        <v>1276</v>
      </c>
      <c r="D895" s="418">
        <v>3282</v>
      </c>
      <c r="E895" s="414">
        <f>D895/C895-1</f>
        <v>1.572</v>
      </c>
    </row>
    <row r="896" ht="20.1" customHeight="1" spans="1:5">
      <c r="A896" s="415" t="s">
        <v>1641</v>
      </c>
      <c r="B896" s="416" t="s">
        <v>1642</v>
      </c>
      <c r="C896" s="418">
        <v>0</v>
      </c>
      <c r="D896" s="418">
        <v>0</v>
      </c>
      <c r="E896" s="414"/>
    </row>
    <row r="897" ht="20.1" customHeight="1" spans="1:5">
      <c r="A897" s="415" t="s">
        <v>1643</v>
      </c>
      <c r="B897" s="416" t="s">
        <v>1644</v>
      </c>
      <c r="C897" s="418">
        <v>634</v>
      </c>
      <c r="D897" s="418"/>
      <c r="E897" s="414">
        <f>D897/C897-1</f>
        <v>-1</v>
      </c>
    </row>
    <row r="898" ht="20.1" customHeight="1" spans="1:5">
      <c r="A898" s="415" t="s">
        <v>1645</v>
      </c>
      <c r="B898" s="416" t="s">
        <v>1573</v>
      </c>
      <c r="C898" s="418"/>
      <c r="D898" s="418"/>
      <c r="E898" s="414"/>
    </row>
    <row r="899" ht="20.1" customHeight="1" spans="1:5">
      <c r="A899" s="415" t="s">
        <v>1646</v>
      </c>
      <c r="B899" s="416" t="s">
        <v>1647</v>
      </c>
      <c r="C899" s="418">
        <v>634</v>
      </c>
      <c r="D899" s="418">
        <v>569</v>
      </c>
      <c r="E899" s="414">
        <f>D899/C899-1</f>
        <v>-0.103</v>
      </c>
    </row>
    <row r="900" ht="20.1" customHeight="1" spans="1:5">
      <c r="A900" s="415" t="s">
        <v>1648</v>
      </c>
      <c r="B900" s="416" t="s">
        <v>1649</v>
      </c>
      <c r="C900" s="418">
        <v>3388</v>
      </c>
      <c r="D900" s="418">
        <v>2068</v>
      </c>
      <c r="E900" s="414">
        <f>D900/C900-1</f>
        <v>-0.39</v>
      </c>
    </row>
    <row r="901" ht="20.1" customHeight="1" spans="1:5">
      <c r="A901" s="411" t="s">
        <v>1650</v>
      </c>
      <c r="B901" s="412" t="s">
        <v>1651</v>
      </c>
      <c r="C901" s="413">
        <f>SUM(C902:C928)</f>
        <v>18012</v>
      </c>
      <c r="D901" s="413">
        <f>SUM(D902:D928)</f>
        <v>25762</v>
      </c>
      <c r="E901" s="414">
        <f>D901/C901-1</f>
        <v>0.43</v>
      </c>
    </row>
    <row r="902" ht="20.1" customHeight="1" spans="1:5">
      <c r="A902" s="415" t="s">
        <v>1652</v>
      </c>
      <c r="B902" s="416" t="s">
        <v>137</v>
      </c>
      <c r="C902" s="418">
        <v>393</v>
      </c>
      <c r="D902" s="418">
        <v>413</v>
      </c>
      <c r="E902" s="414">
        <f>D902/C902-1</f>
        <v>0.051</v>
      </c>
    </row>
    <row r="903" ht="20.1" customHeight="1" spans="1:5">
      <c r="A903" s="415" t="s">
        <v>1653</v>
      </c>
      <c r="B903" s="416" t="s">
        <v>139</v>
      </c>
      <c r="C903" s="418">
        <v>0</v>
      </c>
      <c r="D903" s="418">
        <v>0</v>
      </c>
      <c r="E903" s="414"/>
    </row>
    <row r="904" ht="20.1" customHeight="1" spans="1:5">
      <c r="A904" s="415" t="s">
        <v>1654</v>
      </c>
      <c r="B904" s="416" t="s">
        <v>141</v>
      </c>
      <c r="C904" s="418">
        <v>0</v>
      </c>
      <c r="D904" s="418">
        <v>0</v>
      </c>
      <c r="E904" s="414"/>
    </row>
    <row r="905" ht="20.1" customHeight="1" spans="1:5">
      <c r="A905" s="415" t="s">
        <v>1655</v>
      </c>
      <c r="B905" s="416" t="s">
        <v>1656</v>
      </c>
      <c r="C905" s="418">
        <v>0</v>
      </c>
      <c r="D905" s="418">
        <v>0</v>
      </c>
      <c r="E905" s="414"/>
    </row>
    <row r="906" ht="20.1" customHeight="1" spans="1:5">
      <c r="A906" s="415" t="s">
        <v>1657</v>
      </c>
      <c r="B906" s="416" t="s">
        <v>1658</v>
      </c>
      <c r="C906" s="418">
        <v>6474</v>
      </c>
      <c r="D906" s="418">
        <f>19172-500</f>
        <v>18672</v>
      </c>
      <c r="E906" s="414">
        <f t="shared" ref="E903:E917" si="13">D906/C906-1</f>
        <v>1.884</v>
      </c>
    </row>
    <row r="907" ht="20.1" customHeight="1" spans="1:5">
      <c r="A907" s="415" t="s">
        <v>1659</v>
      </c>
      <c r="B907" s="416" t="s">
        <v>1660</v>
      </c>
      <c r="C907" s="418">
        <v>1742</v>
      </c>
      <c r="D907" s="418">
        <v>885</v>
      </c>
      <c r="E907" s="414">
        <f t="shared" si="13"/>
        <v>-0.492</v>
      </c>
    </row>
    <row r="908" ht="20.1" customHeight="1" spans="1:5">
      <c r="A908" s="415" t="s">
        <v>1661</v>
      </c>
      <c r="B908" s="416" t="s">
        <v>1662</v>
      </c>
      <c r="C908" s="418">
        <v>750</v>
      </c>
      <c r="D908" s="418"/>
      <c r="E908" s="414">
        <f t="shared" si="13"/>
        <v>-1</v>
      </c>
    </row>
    <row r="909" ht="20.1" customHeight="1" spans="1:5">
      <c r="A909" s="415" t="s">
        <v>1663</v>
      </c>
      <c r="B909" s="416" t="s">
        <v>1664</v>
      </c>
      <c r="C909" s="418">
        <v>0</v>
      </c>
      <c r="D909" s="418">
        <v>0</v>
      </c>
      <c r="E909" s="414"/>
    </row>
    <row r="910" ht="20.1" customHeight="1" spans="1:5">
      <c r="A910" s="415" t="s">
        <v>1665</v>
      </c>
      <c r="B910" s="416" t="s">
        <v>1666</v>
      </c>
      <c r="C910" s="418">
        <v>0</v>
      </c>
      <c r="D910" s="418">
        <v>0</v>
      </c>
      <c r="E910" s="414"/>
    </row>
    <row r="911" ht="20.1" customHeight="1" spans="1:5">
      <c r="A911" s="415" t="s">
        <v>1667</v>
      </c>
      <c r="B911" s="416" t="s">
        <v>1668</v>
      </c>
      <c r="C911" s="418">
        <v>1492</v>
      </c>
      <c r="D911" s="418">
        <v>1645</v>
      </c>
      <c r="E911" s="414">
        <f t="shared" si="13"/>
        <v>0.103</v>
      </c>
    </row>
    <row r="912" ht="20.1" customHeight="1" spans="1:5">
      <c r="A912" s="415" t="s">
        <v>1669</v>
      </c>
      <c r="B912" s="416" t="s">
        <v>1670</v>
      </c>
      <c r="C912" s="418">
        <v>3298</v>
      </c>
      <c r="D912" s="418">
        <v>758</v>
      </c>
      <c r="E912" s="414">
        <f t="shared" si="13"/>
        <v>-0.77</v>
      </c>
    </row>
    <row r="913" ht="20.1" customHeight="1" spans="1:5">
      <c r="A913" s="415" t="s">
        <v>1671</v>
      </c>
      <c r="B913" s="416" t="s">
        <v>1672</v>
      </c>
      <c r="C913" s="418">
        <v>0</v>
      </c>
      <c r="D913" s="418">
        <v>0</v>
      </c>
      <c r="E913" s="414"/>
    </row>
    <row r="914" ht="20.1" customHeight="1" spans="1:5">
      <c r="A914" s="415" t="s">
        <v>1673</v>
      </c>
      <c r="B914" s="416" t="s">
        <v>1674</v>
      </c>
      <c r="C914" s="418">
        <v>0</v>
      </c>
      <c r="D914" s="418">
        <v>0</v>
      </c>
      <c r="E914" s="414"/>
    </row>
    <row r="915" ht="20.1" customHeight="1" spans="1:5">
      <c r="A915" s="415" t="s">
        <v>1675</v>
      </c>
      <c r="B915" s="416" t="s">
        <v>1676</v>
      </c>
      <c r="C915" s="418">
        <v>25</v>
      </c>
      <c r="D915" s="418">
        <v>10</v>
      </c>
      <c r="E915" s="414">
        <f t="shared" si="13"/>
        <v>-0.6</v>
      </c>
    </row>
    <row r="916" ht="20.1" customHeight="1" spans="1:5">
      <c r="A916" s="415" t="s">
        <v>1677</v>
      </c>
      <c r="B916" s="416" t="s">
        <v>1678</v>
      </c>
      <c r="C916" s="418">
        <v>307</v>
      </c>
      <c r="D916" s="418">
        <v>950</v>
      </c>
      <c r="E916" s="414">
        <f t="shared" si="13"/>
        <v>2.094</v>
      </c>
    </row>
    <row r="917" ht="20.1" customHeight="1" spans="1:5">
      <c r="A917" s="415" t="s">
        <v>1679</v>
      </c>
      <c r="B917" s="416" t="s">
        <v>1680</v>
      </c>
      <c r="C917" s="418">
        <v>63</v>
      </c>
      <c r="D917" s="418">
        <v>51</v>
      </c>
      <c r="E917" s="414">
        <f t="shared" si="13"/>
        <v>-0.19</v>
      </c>
    </row>
    <row r="918" ht="20.1" customHeight="1" spans="1:5">
      <c r="A918" s="415" t="s">
        <v>1681</v>
      </c>
      <c r="B918" s="416" t="s">
        <v>1682</v>
      </c>
      <c r="C918" s="418">
        <v>0</v>
      </c>
      <c r="D918" s="418">
        <v>0</v>
      </c>
      <c r="E918" s="414"/>
    </row>
    <row r="919" ht="20.1" customHeight="1" spans="1:5">
      <c r="A919" s="415" t="s">
        <v>1683</v>
      </c>
      <c r="B919" s="416" t="s">
        <v>1684</v>
      </c>
      <c r="C919" s="418">
        <v>0</v>
      </c>
      <c r="D919" s="418">
        <v>0</v>
      </c>
      <c r="E919" s="414"/>
    </row>
    <row r="920" ht="20.1" customHeight="1" spans="1:5">
      <c r="A920" s="415" t="s">
        <v>1685</v>
      </c>
      <c r="B920" s="416" t="s">
        <v>1686</v>
      </c>
      <c r="C920" s="418">
        <v>0</v>
      </c>
      <c r="D920" s="418">
        <v>0</v>
      </c>
      <c r="E920" s="414"/>
    </row>
    <row r="921" ht="20.1" customHeight="1" spans="1:5">
      <c r="A921" s="415" t="s">
        <v>1687</v>
      </c>
      <c r="B921" s="416" t="s">
        <v>1688</v>
      </c>
      <c r="C921" s="418">
        <v>0</v>
      </c>
      <c r="D921" s="418">
        <v>0</v>
      </c>
      <c r="E921" s="414"/>
    </row>
    <row r="922" ht="20.1" customHeight="1" spans="1:5">
      <c r="A922" s="415" t="s">
        <v>1689</v>
      </c>
      <c r="B922" s="416" t="s">
        <v>1690</v>
      </c>
      <c r="C922" s="418">
        <v>0</v>
      </c>
      <c r="D922" s="418">
        <v>0</v>
      </c>
      <c r="E922" s="414"/>
    </row>
    <row r="923" ht="20.1" customHeight="1" spans="1:5">
      <c r="A923" s="415" t="s">
        <v>1691</v>
      </c>
      <c r="B923" s="416" t="s">
        <v>1632</v>
      </c>
      <c r="C923" s="418">
        <v>0</v>
      </c>
      <c r="D923" s="418">
        <v>0</v>
      </c>
      <c r="E923" s="414"/>
    </row>
    <row r="924" ht="20.1" customHeight="1" spans="1:5">
      <c r="A924" s="415" t="s">
        <v>1692</v>
      </c>
      <c r="B924" s="416" t="s">
        <v>1693</v>
      </c>
      <c r="C924" s="418">
        <v>3468</v>
      </c>
      <c r="D924" s="418">
        <f>860-9</f>
        <v>851</v>
      </c>
      <c r="E924" s="414">
        <f>D924/C924-1</f>
        <v>-0.755</v>
      </c>
    </row>
    <row r="925" ht="20.1" customHeight="1" spans="1:5">
      <c r="A925" s="415" t="s">
        <v>1694</v>
      </c>
      <c r="B925" s="416" t="s">
        <v>1695</v>
      </c>
      <c r="C925" s="418"/>
      <c r="D925" s="418"/>
      <c r="E925" s="414"/>
    </row>
    <row r="926" ht="20.1" customHeight="1" spans="1:5">
      <c r="A926" s="415" t="s">
        <v>1696</v>
      </c>
      <c r="B926" s="416" t="s">
        <v>1697</v>
      </c>
      <c r="C926" s="418"/>
      <c r="D926" s="418"/>
      <c r="E926" s="414"/>
    </row>
    <row r="927" ht="20.1" customHeight="1" spans="1:5">
      <c r="A927" s="415" t="s">
        <v>1698</v>
      </c>
      <c r="B927" s="416" t="s">
        <v>1699</v>
      </c>
      <c r="C927" s="418"/>
      <c r="D927" s="418"/>
      <c r="E927" s="414"/>
    </row>
    <row r="928" ht="20.1" customHeight="1" spans="1:5">
      <c r="A928" s="415" t="s">
        <v>1700</v>
      </c>
      <c r="B928" s="416" t="s">
        <v>1701</v>
      </c>
      <c r="C928" s="418"/>
      <c r="D928" s="418">
        <v>1527</v>
      </c>
      <c r="E928" s="414"/>
    </row>
    <row r="929" ht="20.1" customHeight="1" spans="1:5">
      <c r="A929" s="411" t="s">
        <v>1702</v>
      </c>
      <c r="B929" s="412" t="s">
        <v>1703</v>
      </c>
      <c r="C929" s="413">
        <f>SUM(C930:C939)</f>
        <v>47152</v>
      </c>
      <c r="D929" s="413">
        <f>SUM(D930:D939)</f>
        <v>16204</v>
      </c>
      <c r="E929" s="414">
        <f>D929/C929-1</f>
        <v>-0.656</v>
      </c>
    </row>
    <row r="930" ht="20.1" customHeight="1" spans="1:5">
      <c r="A930" s="415" t="s">
        <v>1704</v>
      </c>
      <c r="B930" s="416" t="s">
        <v>137</v>
      </c>
      <c r="C930" s="418">
        <v>391</v>
      </c>
      <c r="D930" s="418"/>
      <c r="E930" s="414">
        <f>D930/C930-1</f>
        <v>-1</v>
      </c>
    </row>
    <row r="931" ht="20.1" customHeight="1" spans="1:5">
      <c r="A931" s="415" t="s">
        <v>1705</v>
      </c>
      <c r="B931" s="416" t="s">
        <v>139</v>
      </c>
      <c r="C931" s="418">
        <v>0</v>
      </c>
      <c r="D931" s="418">
        <v>0</v>
      </c>
      <c r="E931" s="414"/>
    </row>
    <row r="932" ht="20.1" customHeight="1" spans="1:5">
      <c r="A932" s="415" t="s">
        <v>1706</v>
      </c>
      <c r="B932" s="416" t="s">
        <v>141</v>
      </c>
      <c r="C932" s="418">
        <v>0</v>
      </c>
      <c r="D932" s="418">
        <v>0</v>
      </c>
      <c r="E932" s="414"/>
    </row>
    <row r="933" ht="20.1" customHeight="1" spans="1:5">
      <c r="A933" s="415" t="s">
        <v>1707</v>
      </c>
      <c r="B933" s="416" t="s">
        <v>1708</v>
      </c>
      <c r="C933" s="418">
        <v>2965</v>
      </c>
      <c r="D933" s="418">
        <v>13680</v>
      </c>
      <c r="E933" s="414"/>
    </row>
    <row r="934" ht="20.1" customHeight="1" spans="1:5">
      <c r="A934" s="415" t="s">
        <v>1709</v>
      </c>
      <c r="B934" s="416" t="s">
        <v>1710</v>
      </c>
      <c r="C934" s="418">
        <v>19811</v>
      </c>
      <c r="D934" s="418">
        <v>2215</v>
      </c>
      <c r="E934" s="414">
        <f>D934/C934-1</f>
        <v>-0.888</v>
      </c>
    </row>
    <row r="935" ht="20.1" customHeight="1" spans="1:5">
      <c r="A935" s="415" t="s">
        <v>1711</v>
      </c>
      <c r="B935" s="416" t="s">
        <v>1712</v>
      </c>
      <c r="C935" s="418">
        <v>503</v>
      </c>
      <c r="D935" s="418"/>
      <c r="E935" s="414">
        <f>D935/C935-1</f>
        <v>-1</v>
      </c>
    </row>
    <row r="936" ht="20.1" customHeight="1" spans="1:5">
      <c r="A936" s="415" t="s">
        <v>1713</v>
      </c>
      <c r="B936" s="416" t="s">
        <v>1714</v>
      </c>
      <c r="C936" s="418">
        <v>523</v>
      </c>
      <c r="D936" s="418"/>
      <c r="E936" s="414">
        <f>D936/C936-1</f>
        <v>-1</v>
      </c>
    </row>
    <row r="937" ht="20.1" customHeight="1" spans="1:5">
      <c r="A937" s="415" t="s">
        <v>1715</v>
      </c>
      <c r="B937" s="416" t="s">
        <v>1716</v>
      </c>
      <c r="C937" s="418">
        <v>0</v>
      </c>
      <c r="D937" s="418">
        <v>0</v>
      </c>
      <c r="E937" s="414"/>
    </row>
    <row r="938" ht="20.1" customHeight="1" spans="1:5">
      <c r="A938" s="415" t="s">
        <v>1717</v>
      </c>
      <c r="B938" s="416" t="s">
        <v>1718</v>
      </c>
      <c r="C938" s="418">
        <v>0</v>
      </c>
      <c r="D938" s="418">
        <v>0</v>
      </c>
      <c r="E938" s="414"/>
    </row>
    <row r="939" ht="20.1" customHeight="1" spans="1:5">
      <c r="A939" s="415" t="s">
        <v>1719</v>
      </c>
      <c r="B939" s="416" t="s">
        <v>1720</v>
      </c>
      <c r="C939" s="418">
        <v>22959</v>
      </c>
      <c r="D939" s="418">
        <v>309</v>
      </c>
      <c r="E939" s="414">
        <f>D939/C939-1</f>
        <v>-0.987</v>
      </c>
    </row>
    <row r="940" ht="20.1" customHeight="1" spans="1:5">
      <c r="A940" s="411" t="s">
        <v>1721</v>
      </c>
      <c r="B940" s="412" t="s">
        <v>1722</v>
      </c>
      <c r="C940" s="413">
        <f>SUM(C941:C946)</f>
        <v>10233</v>
      </c>
      <c r="D940" s="413">
        <f>SUM(D941:D946)</f>
        <v>20514</v>
      </c>
      <c r="E940" s="414">
        <f t="shared" ref="E940:E947" si="14">D940/C940-1</f>
        <v>1.005</v>
      </c>
    </row>
    <row r="941" ht="20.1" customHeight="1" spans="1:5">
      <c r="A941" s="415" t="s">
        <v>1723</v>
      </c>
      <c r="B941" s="416" t="s">
        <v>1724</v>
      </c>
      <c r="C941" s="418">
        <v>146</v>
      </c>
      <c r="D941" s="418">
        <v>8198</v>
      </c>
      <c r="E941" s="414">
        <f t="shared" si="14"/>
        <v>55.151</v>
      </c>
    </row>
    <row r="942" ht="20.1" customHeight="1" spans="1:5">
      <c r="A942" s="415" t="s">
        <v>1725</v>
      </c>
      <c r="B942" s="416" t="s">
        <v>1726</v>
      </c>
      <c r="C942" s="418">
        <v>0</v>
      </c>
      <c r="D942" s="418">
        <v>0</v>
      </c>
      <c r="E942" s="414"/>
    </row>
    <row r="943" ht="20.1" customHeight="1" spans="1:5">
      <c r="A943" s="415" t="s">
        <v>1727</v>
      </c>
      <c r="B943" s="416" t="s">
        <v>1728</v>
      </c>
      <c r="C943" s="418">
        <v>6935</v>
      </c>
      <c r="D943" s="418">
        <v>7617</v>
      </c>
      <c r="E943" s="414">
        <f t="shared" si="14"/>
        <v>0.098</v>
      </c>
    </row>
    <row r="944" ht="20.1" customHeight="1" spans="1:5">
      <c r="A944" s="415" t="s">
        <v>1729</v>
      </c>
      <c r="B944" s="416" t="s">
        <v>1730</v>
      </c>
      <c r="C944" s="418">
        <v>2574</v>
      </c>
      <c r="D944" s="418">
        <v>3178</v>
      </c>
      <c r="E944" s="414">
        <f t="shared" si="14"/>
        <v>0.235</v>
      </c>
    </row>
    <row r="945" ht="20.1" customHeight="1" spans="1:5">
      <c r="A945" s="415" t="s">
        <v>1731</v>
      </c>
      <c r="B945" s="416" t="s">
        <v>1732</v>
      </c>
      <c r="C945" s="418">
        <v>278</v>
      </c>
      <c r="D945" s="418">
        <v>1521</v>
      </c>
      <c r="E945" s="414">
        <f t="shared" si="14"/>
        <v>4.471</v>
      </c>
    </row>
    <row r="946" ht="20.1" customHeight="1" spans="1:5">
      <c r="A946" s="415" t="s">
        <v>1733</v>
      </c>
      <c r="B946" s="416" t="s">
        <v>1734</v>
      </c>
      <c r="C946" s="418">
        <v>300</v>
      </c>
      <c r="D946" s="418"/>
      <c r="E946" s="414">
        <f t="shared" si="14"/>
        <v>-1</v>
      </c>
    </row>
    <row r="947" ht="20.1" customHeight="1" spans="1:5">
      <c r="A947" s="411" t="s">
        <v>1735</v>
      </c>
      <c r="B947" s="412" t="s">
        <v>1736</v>
      </c>
      <c r="C947" s="413">
        <f>SUM(C948:C953)</f>
        <v>693</v>
      </c>
      <c r="D947" s="413">
        <f>SUM(D948:D953)</f>
        <v>10895</v>
      </c>
      <c r="E947" s="414">
        <f t="shared" si="14"/>
        <v>14.722</v>
      </c>
    </row>
    <row r="948" ht="20.1" customHeight="1" spans="1:5">
      <c r="A948" s="415" t="s">
        <v>1737</v>
      </c>
      <c r="B948" s="416" t="s">
        <v>1738</v>
      </c>
      <c r="C948" s="418">
        <v>0</v>
      </c>
      <c r="D948" s="418">
        <v>0</v>
      </c>
      <c r="E948" s="414"/>
    </row>
    <row r="949" ht="20.1" customHeight="1" spans="1:5">
      <c r="A949" s="415" t="s">
        <v>1739</v>
      </c>
      <c r="B949" s="416" t="s">
        <v>1740</v>
      </c>
      <c r="C949" s="424"/>
      <c r="D949" s="424"/>
      <c r="E949" s="414"/>
    </row>
    <row r="950" ht="20.1" customHeight="1" spans="1:5">
      <c r="A950" s="415" t="s">
        <v>1741</v>
      </c>
      <c r="B950" s="416" t="s">
        <v>1742</v>
      </c>
      <c r="C950" s="418">
        <v>158</v>
      </c>
      <c r="D950" s="418">
        <f>7167-120</f>
        <v>7047</v>
      </c>
      <c r="E950" s="414">
        <f>D951/C950-1</f>
        <v>23.354</v>
      </c>
    </row>
    <row r="951" ht="20.1" customHeight="1" spans="1:5">
      <c r="A951" s="415" t="s">
        <v>1743</v>
      </c>
      <c r="B951" s="416" t="s">
        <v>1744</v>
      </c>
      <c r="C951" s="418">
        <v>535</v>
      </c>
      <c r="D951" s="418">
        <v>3848</v>
      </c>
      <c r="E951" s="414">
        <f t="shared" ref="E951:E957" si="15">D952/C951-1</f>
        <v>-1</v>
      </c>
    </row>
    <row r="952" ht="20.1" customHeight="1" spans="1:5">
      <c r="A952" s="415" t="s">
        <v>1745</v>
      </c>
      <c r="B952" s="416" t="s">
        <v>1746</v>
      </c>
      <c r="C952" s="418"/>
      <c r="D952" s="418"/>
      <c r="E952" s="414"/>
    </row>
    <row r="953" ht="20.1" customHeight="1" spans="1:5">
      <c r="A953" s="415" t="s">
        <v>1747</v>
      </c>
      <c r="B953" s="416" t="s">
        <v>1748</v>
      </c>
      <c r="C953" s="418"/>
      <c r="D953" s="418"/>
      <c r="E953" s="414"/>
    </row>
    <row r="954" ht="20.1" customHeight="1" spans="1:5">
      <c r="A954" s="411" t="s">
        <v>1749</v>
      </c>
      <c r="B954" s="412" t="s">
        <v>1750</v>
      </c>
      <c r="C954" s="413">
        <f>C955+C956</f>
        <v>15</v>
      </c>
      <c r="D954" s="413">
        <f>D955+D956</f>
        <v>0</v>
      </c>
      <c r="E954" s="414">
        <f t="shared" si="15"/>
        <v>-1</v>
      </c>
    </row>
    <row r="955" ht="20.1" customHeight="1" spans="1:5">
      <c r="A955" s="415" t="s">
        <v>1751</v>
      </c>
      <c r="B955" s="416" t="s">
        <v>1752</v>
      </c>
      <c r="C955" s="418">
        <v>0</v>
      </c>
      <c r="D955" s="418"/>
      <c r="E955" s="414"/>
    </row>
    <row r="956" ht="20.1" customHeight="1" spans="1:5">
      <c r="A956" s="415" t="s">
        <v>1753</v>
      </c>
      <c r="B956" s="416" t="s">
        <v>1754</v>
      </c>
      <c r="C956" s="418">
        <v>15</v>
      </c>
      <c r="D956" s="418"/>
      <c r="E956" s="414">
        <f t="shared" si="15"/>
        <v>3</v>
      </c>
    </row>
    <row r="957" ht="20.1" customHeight="1" spans="1:5">
      <c r="A957" s="411" t="s">
        <v>1755</v>
      </c>
      <c r="B957" s="412" t="s">
        <v>1756</v>
      </c>
      <c r="C957" s="413">
        <f>SUM(C958:C959)</f>
        <v>378</v>
      </c>
      <c r="D957" s="413">
        <f>SUM(D958:D959)</f>
        <v>60</v>
      </c>
      <c r="E957" s="414">
        <f t="shared" si="15"/>
        <v>-1</v>
      </c>
    </row>
    <row r="958" ht="20.1" customHeight="1" spans="1:5">
      <c r="A958" s="415" t="s">
        <v>1757</v>
      </c>
      <c r="B958" s="416" t="s">
        <v>1758</v>
      </c>
      <c r="C958" s="418">
        <v>0</v>
      </c>
      <c r="D958" s="418"/>
      <c r="E958" s="414"/>
    </row>
    <row r="959" ht="20.1" customHeight="1" spans="1:5">
      <c r="A959" s="415" t="s">
        <v>1759</v>
      </c>
      <c r="B959" s="416" t="s">
        <v>1760</v>
      </c>
      <c r="C959" s="418">
        <v>378</v>
      </c>
      <c r="D959" s="418">
        <v>60</v>
      </c>
      <c r="E959" s="414">
        <f>D959/C959-1</f>
        <v>-0.841</v>
      </c>
    </row>
    <row r="960" s="149" customFormat="1" ht="20.1" customHeight="1" spans="1:5">
      <c r="A960" s="411" t="s">
        <v>92</v>
      </c>
      <c r="B960" s="412" t="s">
        <v>93</v>
      </c>
      <c r="C960" s="413">
        <f>SUM(C961,C984,C994,C1021,C1004,C1009,C1016)</f>
        <v>11298</v>
      </c>
      <c r="D960" s="413">
        <f>SUM(D961,D984,D994,D1021,D1004,D1009,D1016)</f>
        <v>21819</v>
      </c>
      <c r="E960" s="414">
        <f>D960/C960-1</f>
        <v>0.931</v>
      </c>
    </row>
    <row r="961" ht="20.1" customHeight="1" spans="1:5">
      <c r="A961" s="411" t="s">
        <v>1761</v>
      </c>
      <c r="B961" s="412" t="s">
        <v>1762</v>
      </c>
      <c r="C961" s="413">
        <f>SUM(C962:C983)</f>
        <v>9726</v>
      </c>
      <c r="D961" s="413">
        <f>SUM(D962:D983)</f>
        <v>20251</v>
      </c>
      <c r="E961" s="414">
        <f>D961/C961-1</f>
        <v>1.082</v>
      </c>
    </row>
    <row r="962" ht="20.1" customHeight="1" spans="1:5">
      <c r="A962" s="415" t="s">
        <v>1763</v>
      </c>
      <c r="B962" s="416" t="s">
        <v>137</v>
      </c>
      <c r="C962" s="418">
        <v>804</v>
      </c>
      <c r="D962" s="418">
        <v>882</v>
      </c>
      <c r="E962" s="414">
        <f>D962/C962-1</f>
        <v>0.097</v>
      </c>
    </row>
    <row r="963" ht="20.1" customHeight="1" spans="1:5">
      <c r="A963" s="415" t="s">
        <v>1764</v>
      </c>
      <c r="B963" s="416" t="s">
        <v>139</v>
      </c>
      <c r="C963" s="418">
        <v>0</v>
      </c>
      <c r="D963" s="418">
        <v>0</v>
      </c>
      <c r="E963" s="414"/>
    </row>
    <row r="964" ht="20.1" customHeight="1" spans="1:5">
      <c r="A964" s="415" t="s">
        <v>1765</v>
      </c>
      <c r="B964" s="416" t="s">
        <v>141</v>
      </c>
      <c r="C964" s="418">
        <v>0</v>
      </c>
      <c r="D964" s="418">
        <v>0</v>
      </c>
      <c r="E964" s="414"/>
    </row>
    <row r="965" ht="20.1" customHeight="1" spans="1:5">
      <c r="A965" s="415" t="s">
        <v>1766</v>
      </c>
      <c r="B965" s="416" t="s">
        <v>1767</v>
      </c>
      <c r="C965" s="418">
        <v>5560</v>
      </c>
      <c r="D965" s="418">
        <f>13983-171</f>
        <v>13812</v>
      </c>
      <c r="E965" s="414">
        <f>D965/C965-1</f>
        <v>1.484</v>
      </c>
    </row>
    <row r="966" ht="20.1" customHeight="1" spans="1:5">
      <c r="A966" s="415" t="s">
        <v>1768</v>
      </c>
      <c r="B966" s="416" t="s">
        <v>1769</v>
      </c>
      <c r="C966" s="418">
        <v>3362</v>
      </c>
      <c r="D966" s="418">
        <f>5842-285</f>
        <v>5557</v>
      </c>
      <c r="E966" s="414">
        <f>D966/C966-1</f>
        <v>0.653</v>
      </c>
    </row>
    <row r="967" ht="20.1" customHeight="1" spans="1:5">
      <c r="A967" s="415" t="s">
        <v>1770</v>
      </c>
      <c r="B967" s="416" t="s">
        <v>1771</v>
      </c>
      <c r="C967" s="418"/>
      <c r="D967" s="418"/>
      <c r="E967" s="414"/>
    </row>
    <row r="968" ht="20.1" customHeight="1" spans="1:5">
      <c r="A968" s="415" t="s">
        <v>1772</v>
      </c>
      <c r="B968" s="416" t="s">
        <v>1773</v>
      </c>
      <c r="C968" s="418"/>
      <c r="D968" s="418"/>
      <c r="E968" s="414"/>
    </row>
    <row r="969" ht="20.1" customHeight="1" spans="1:5">
      <c r="A969" s="415" t="s">
        <v>1774</v>
      </c>
      <c r="B969" s="416" t="s">
        <v>1775</v>
      </c>
      <c r="C969" s="418"/>
      <c r="D969" s="418"/>
      <c r="E969" s="414"/>
    </row>
    <row r="970" ht="20.1" customHeight="1" spans="1:5">
      <c r="A970" s="415" t="s">
        <v>1776</v>
      </c>
      <c r="B970" s="416" t="s">
        <v>1777</v>
      </c>
      <c r="C970" s="418"/>
      <c r="D970" s="418"/>
      <c r="E970" s="414"/>
    </row>
    <row r="971" ht="20.1" customHeight="1" spans="1:5">
      <c r="A971" s="415" t="s">
        <v>1778</v>
      </c>
      <c r="B971" s="416" t="s">
        <v>1779</v>
      </c>
      <c r="C971" s="418"/>
      <c r="D971" s="418"/>
      <c r="E971" s="414"/>
    </row>
    <row r="972" ht="20.1" customHeight="1" spans="1:5">
      <c r="A972" s="415" t="s">
        <v>1780</v>
      </c>
      <c r="B972" s="416" t="s">
        <v>1781</v>
      </c>
      <c r="C972" s="418"/>
      <c r="D972" s="418"/>
      <c r="E972" s="414"/>
    </row>
    <row r="973" ht="20.1" customHeight="1" spans="1:5">
      <c r="A973" s="415" t="s">
        <v>1782</v>
      </c>
      <c r="B973" s="416" t="s">
        <v>1783</v>
      </c>
      <c r="C973" s="418"/>
      <c r="D973" s="418"/>
      <c r="E973" s="414"/>
    </row>
    <row r="974" ht="20.1" customHeight="1" spans="1:5">
      <c r="A974" s="415" t="s">
        <v>1784</v>
      </c>
      <c r="B974" s="416" t="s">
        <v>1785</v>
      </c>
      <c r="C974" s="418"/>
      <c r="D974" s="418"/>
      <c r="E974" s="414"/>
    </row>
    <row r="975" ht="20.1" customHeight="1" spans="1:5">
      <c r="A975" s="415" t="s">
        <v>1786</v>
      </c>
      <c r="B975" s="416" t="s">
        <v>1787</v>
      </c>
      <c r="C975" s="418"/>
      <c r="D975" s="418"/>
      <c r="E975" s="414"/>
    </row>
    <row r="976" ht="20.1" customHeight="1" spans="1:5">
      <c r="A976" s="415" t="s">
        <v>1788</v>
      </c>
      <c r="B976" s="416" t="s">
        <v>1789</v>
      </c>
      <c r="C976" s="418"/>
      <c r="D976" s="418"/>
      <c r="E976" s="414"/>
    </row>
    <row r="977" ht="20.1" customHeight="1" spans="1:5">
      <c r="A977" s="415" t="s">
        <v>1790</v>
      </c>
      <c r="B977" s="416" t="s">
        <v>1791</v>
      </c>
      <c r="C977" s="418"/>
      <c r="D977" s="418"/>
      <c r="E977" s="414"/>
    </row>
    <row r="978" ht="20.1" customHeight="1" spans="1:5">
      <c r="A978" s="415" t="s">
        <v>1792</v>
      </c>
      <c r="B978" s="416" t="s">
        <v>1793</v>
      </c>
      <c r="C978" s="418"/>
      <c r="D978" s="418"/>
      <c r="E978" s="414"/>
    </row>
    <row r="979" ht="20.1" customHeight="1" spans="1:5">
      <c r="A979" s="415" t="s">
        <v>1794</v>
      </c>
      <c r="B979" s="416" t="s">
        <v>1795</v>
      </c>
      <c r="C979" s="418"/>
      <c r="D979" s="418"/>
      <c r="E979" s="414"/>
    </row>
    <row r="980" ht="20.1" customHeight="1" spans="1:5">
      <c r="A980" s="415" t="s">
        <v>1796</v>
      </c>
      <c r="B980" s="416" t="s">
        <v>1797</v>
      </c>
      <c r="C980" s="418"/>
      <c r="D980" s="418"/>
      <c r="E980" s="414"/>
    </row>
    <row r="981" ht="20.1" customHeight="1" spans="1:5">
      <c r="A981" s="415" t="s">
        <v>1798</v>
      </c>
      <c r="B981" s="416" t="s">
        <v>1799</v>
      </c>
      <c r="C981" s="418"/>
      <c r="D981" s="418"/>
      <c r="E981" s="414"/>
    </row>
    <row r="982" ht="20.1" customHeight="1" spans="1:5">
      <c r="A982" s="415" t="s">
        <v>1800</v>
      </c>
      <c r="B982" s="416" t="s">
        <v>1801</v>
      </c>
      <c r="C982" s="418"/>
      <c r="D982" s="418"/>
      <c r="E982" s="414"/>
    </row>
    <row r="983" ht="20.1" customHeight="1" spans="1:5">
      <c r="A983" s="415" t="s">
        <v>1802</v>
      </c>
      <c r="B983" s="416" t="s">
        <v>1803</v>
      </c>
      <c r="C983" s="418"/>
      <c r="D983" s="418"/>
      <c r="E983" s="414"/>
    </row>
    <row r="984" ht="20.1" customHeight="1" spans="1:5">
      <c r="A984" s="411" t="s">
        <v>1804</v>
      </c>
      <c r="B984" s="412" t="s">
        <v>1805</v>
      </c>
      <c r="C984" s="413"/>
      <c r="D984" s="413"/>
      <c r="E984" s="414"/>
    </row>
    <row r="985" ht="20.1" customHeight="1" spans="1:5">
      <c r="A985" s="415" t="s">
        <v>1806</v>
      </c>
      <c r="B985" s="416" t="s">
        <v>137</v>
      </c>
      <c r="C985" s="418"/>
      <c r="D985" s="418"/>
      <c r="E985" s="414"/>
    </row>
    <row r="986" ht="20.1" customHeight="1" spans="1:5">
      <c r="A986" s="415" t="s">
        <v>1807</v>
      </c>
      <c r="B986" s="416" t="s">
        <v>139</v>
      </c>
      <c r="C986" s="418"/>
      <c r="D986" s="418"/>
      <c r="E986" s="414"/>
    </row>
    <row r="987" ht="20.1" customHeight="1" spans="1:5">
      <c r="A987" s="415" t="s">
        <v>1808</v>
      </c>
      <c r="B987" s="416" t="s">
        <v>141</v>
      </c>
      <c r="C987" s="418"/>
      <c r="D987" s="418"/>
      <c r="E987" s="414"/>
    </row>
    <row r="988" ht="20.1" customHeight="1" spans="1:5">
      <c r="A988" s="415" t="s">
        <v>1809</v>
      </c>
      <c r="B988" s="416" t="s">
        <v>1810</v>
      </c>
      <c r="C988" s="418"/>
      <c r="D988" s="418"/>
      <c r="E988" s="414"/>
    </row>
    <row r="989" ht="20.1" customHeight="1" spans="1:5">
      <c r="A989" s="415" t="s">
        <v>1811</v>
      </c>
      <c r="B989" s="416" t="s">
        <v>1812</v>
      </c>
      <c r="C989" s="418"/>
      <c r="D989" s="418"/>
      <c r="E989" s="414"/>
    </row>
    <row r="990" ht="20.1" customHeight="1" spans="1:5">
      <c r="A990" s="415" t="s">
        <v>1813</v>
      </c>
      <c r="B990" s="416" t="s">
        <v>1814</v>
      </c>
      <c r="C990" s="418"/>
      <c r="D990" s="418"/>
      <c r="E990" s="414"/>
    </row>
    <row r="991" ht="20.1" customHeight="1" spans="1:5">
      <c r="A991" s="415" t="s">
        <v>1815</v>
      </c>
      <c r="B991" s="416" t="s">
        <v>1816</v>
      </c>
      <c r="C991" s="418"/>
      <c r="D991" s="418"/>
      <c r="E991" s="414"/>
    </row>
    <row r="992" ht="20.1" customHeight="1" spans="1:5">
      <c r="A992" s="415" t="s">
        <v>1817</v>
      </c>
      <c r="B992" s="416" t="s">
        <v>1818</v>
      </c>
      <c r="C992" s="418"/>
      <c r="D992" s="418"/>
      <c r="E992" s="414"/>
    </row>
    <row r="993" ht="20.1" customHeight="1" spans="1:5">
      <c r="A993" s="415" t="s">
        <v>1819</v>
      </c>
      <c r="B993" s="416" t="s">
        <v>1820</v>
      </c>
      <c r="C993" s="418"/>
      <c r="D993" s="418"/>
      <c r="E993" s="414"/>
    </row>
    <row r="994" ht="20.1" customHeight="1" spans="1:5">
      <c r="A994" s="411" t="s">
        <v>1821</v>
      </c>
      <c r="B994" s="412" t="s">
        <v>1822</v>
      </c>
      <c r="C994" s="413"/>
      <c r="D994" s="413"/>
      <c r="E994" s="414"/>
    </row>
    <row r="995" ht="20.1" customHeight="1" spans="1:5">
      <c r="A995" s="415" t="s">
        <v>1823</v>
      </c>
      <c r="B995" s="416" t="s">
        <v>137</v>
      </c>
      <c r="C995" s="418"/>
      <c r="D995" s="418"/>
      <c r="E995" s="414"/>
    </row>
    <row r="996" ht="20.1" customHeight="1" spans="1:5">
      <c r="A996" s="415" t="s">
        <v>1824</v>
      </c>
      <c r="B996" s="416" t="s">
        <v>139</v>
      </c>
      <c r="C996" s="418"/>
      <c r="D996" s="418"/>
      <c r="E996" s="414"/>
    </row>
    <row r="997" ht="20.1" customHeight="1" spans="1:5">
      <c r="A997" s="415" t="s">
        <v>1825</v>
      </c>
      <c r="B997" s="416" t="s">
        <v>141</v>
      </c>
      <c r="C997" s="418"/>
      <c r="D997" s="418"/>
      <c r="E997" s="414"/>
    </row>
    <row r="998" ht="20.1" customHeight="1" spans="1:5">
      <c r="A998" s="415" t="s">
        <v>1826</v>
      </c>
      <c r="B998" s="416" t="s">
        <v>1827</v>
      </c>
      <c r="C998" s="418"/>
      <c r="D998" s="418"/>
      <c r="E998" s="414"/>
    </row>
    <row r="999" ht="20.1" customHeight="1" spans="1:5">
      <c r="A999" s="415" t="s">
        <v>1828</v>
      </c>
      <c r="B999" s="416" t="s">
        <v>1829</v>
      </c>
      <c r="C999" s="418"/>
      <c r="D999" s="418"/>
      <c r="E999" s="414"/>
    </row>
    <row r="1000" ht="20.1" customHeight="1" spans="1:5">
      <c r="A1000" s="415" t="s">
        <v>1830</v>
      </c>
      <c r="B1000" s="416" t="s">
        <v>1831</v>
      </c>
      <c r="C1000" s="418"/>
      <c r="D1000" s="418"/>
      <c r="E1000" s="414"/>
    </row>
    <row r="1001" ht="20.1" customHeight="1" spans="1:5">
      <c r="A1001" s="415" t="s">
        <v>1832</v>
      </c>
      <c r="B1001" s="416" t="s">
        <v>1833</v>
      </c>
      <c r="C1001" s="418"/>
      <c r="D1001" s="418"/>
      <c r="E1001" s="414"/>
    </row>
    <row r="1002" ht="20.1" customHeight="1" spans="1:5">
      <c r="A1002" s="415" t="s">
        <v>1834</v>
      </c>
      <c r="B1002" s="416" t="s">
        <v>1835</v>
      </c>
      <c r="C1002" s="418"/>
      <c r="D1002" s="418"/>
      <c r="E1002" s="414"/>
    </row>
    <row r="1003" ht="20.1" customHeight="1" spans="1:5">
      <c r="A1003" s="415" t="s">
        <v>1836</v>
      </c>
      <c r="B1003" s="416" t="s">
        <v>1837</v>
      </c>
      <c r="C1003" s="418"/>
      <c r="D1003" s="418"/>
      <c r="E1003" s="414"/>
    </row>
    <row r="1004" ht="20.1" customHeight="1" spans="1:5">
      <c r="A1004" s="411" t="s">
        <v>1838</v>
      </c>
      <c r="B1004" s="412" t="s">
        <v>1839</v>
      </c>
      <c r="C1004" s="413">
        <f>SUM(C1005:C1008)</f>
        <v>0</v>
      </c>
      <c r="D1004" s="413"/>
      <c r="E1004" s="414"/>
    </row>
    <row r="1005" ht="20.1" customHeight="1" spans="1:5">
      <c r="A1005" s="415" t="s">
        <v>1840</v>
      </c>
      <c r="B1005" s="416" t="s">
        <v>1841</v>
      </c>
      <c r="C1005" s="418">
        <v>0</v>
      </c>
      <c r="D1005" s="418"/>
      <c r="E1005" s="414"/>
    </row>
    <row r="1006" ht="20.1" customHeight="1" spans="1:5">
      <c r="A1006" s="415" t="s">
        <v>1842</v>
      </c>
      <c r="B1006" s="416" t="s">
        <v>1843</v>
      </c>
      <c r="C1006" s="418">
        <v>0</v>
      </c>
      <c r="D1006" s="418"/>
      <c r="E1006" s="414"/>
    </row>
    <row r="1007" ht="20.1" customHeight="1" spans="1:5">
      <c r="A1007" s="415" t="s">
        <v>1844</v>
      </c>
      <c r="B1007" s="416" t="s">
        <v>1845</v>
      </c>
      <c r="C1007" s="418">
        <v>0</v>
      </c>
      <c r="D1007" s="418"/>
      <c r="E1007" s="414"/>
    </row>
    <row r="1008" ht="20.1" customHeight="1" spans="1:5">
      <c r="A1008" s="415" t="s">
        <v>1846</v>
      </c>
      <c r="B1008" s="416" t="s">
        <v>1847</v>
      </c>
      <c r="C1008" s="418">
        <v>0</v>
      </c>
      <c r="D1008" s="418"/>
      <c r="E1008" s="414"/>
    </row>
    <row r="1009" ht="20.1" customHeight="1" spans="1:5">
      <c r="A1009" s="411" t="s">
        <v>1848</v>
      </c>
      <c r="B1009" s="412" t="s">
        <v>1849</v>
      </c>
      <c r="C1009" s="413">
        <f>SUM(C1010:C1015)</f>
        <v>0</v>
      </c>
      <c r="D1009" s="413"/>
      <c r="E1009" s="414"/>
    </row>
    <row r="1010" ht="20.1" customHeight="1" spans="1:5">
      <c r="A1010" s="415" t="s">
        <v>1850</v>
      </c>
      <c r="B1010" s="416" t="s">
        <v>137</v>
      </c>
      <c r="C1010" s="418">
        <v>0</v>
      </c>
      <c r="D1010" s="418"/>
      <c r="E1010" s="414"/>
    </row>
    <row r="1011" ht="20.1" customHeight="1" spans="1:5">
      <c r="A1011" s="415" t="s">
        <v>1851</v>
      </c>
      <c r="B1011" s="416" t="s">
        <v>139</v>
      </c>
      <c r="C1011" s="418">
        <v>0</v>
      </c>
      <c r="D1011" s="418"/>
      <c r="E1011" s="414"/>
    </row>
    <row r="1012" ht="20.1" customHeight="1" spans="1:5">
      <c r="A1012" s="415" t="s">
        <v>1852</v>
      </c>
      <c r="B1012" s="416" t="s">
        <v>141</v>
      </c>
      <c r="C1012" s="418">
        <v>0</v>
      </c>
      <c r="D1012" s="418"/>
      <c r="E1012" s="414"/>
    </row>
    <row r="1013" ht="20.1" customHeight="1" spans="1:5">
      <c r="A1013" s="415" t="s">
        <v>1853</v>
      </c>
      <c r="B1013" s="416" t="s">
        <v>1818</v>
      </c>
      <c r="C1013" s="418">
        <v>0</v>
      </c>
      <c r="D1013" s="418"/>
      <c r="E1013" s="414"/>
    </row>
    <row r="1014" ht="20.1" customHeight="1" spans="1:5">
      <c r="A1014" s="415" t="s">
        <v>1854</v>
      </c>
      <c r="B1014" s="416" t="s">
        <v>1855</v>
      </c>
      <c r="C1014" s="418">
        <v>0</v>
      </c>
      <c r="D1014" s="418"/>
      <c r="E1014" s="414"/>
    </row>
    <row r="1015" ht="20.1" customHeight="1" spans="1:5">
      <c r="A1015" s="415" t="s">
        <v>1856</v>
      </c>
      <c r="B1015" s="416" t="s">
        <v>1857</v>
      </c>
      <c r="C1015" s="418">
        <v>0</v>
      </c>
      <c r="D1015" s="418"/>
      <c r="E1015" s="414"/>
    </row>
    <row r="1016" ht="20.1" customHeight="1" spans="1:5">
      <c r="A1016" s="411" t="s">
        <v>1858</v>
      </c>
      <c r="B1016" s="412" t="s">
        <v>1859</v>
      </c>
      <c r="C1016" s="413">
        <f>SUM(C1017:C1020)</f>
        <v>0</v>
      </c>
      <c r="D1016" s="413">
        <f>SUM(D1017:D1020)</f>
        <v>0</v>
      </c>
      <c r="E1016" s="414"/>
    </row>
    <row r="1017" ht="20.1" customHeight="1" spans="1:5">
      <c r="A1017" s="415" t="s">
        <v>1860</v>
      </c>
      <c r="B1017" s="416" t="s">
        <v>1861</v>
      </c>
      <c r="C1017" s="418">
        <v>0</v>
      </c>
      <c r="D1017" s="418"/>
      <c r="E1017" s="414"/>
    </row>
    <row r="1018" ht="20.1" customHeight="1" spans="1:5">
      <c r="A1018" s="415" t="s">
        <v>1862</v>
      </c>
      <c r="B1018" s="416" t="s">
        <v>1863</v>
      </c>
      <c r="C1018" s="418"/>
      <c r="D1018" s="418"/>
      <c r="E1018" s="414"/>
    </row>
    <row r="1019" ht="20.1" customHeight="1" spans="1:5">
      <c r="A1019" s="415" t="s">
        <v>1864</v>
      </c>
      <c r="B1019" s="416" t="s">
        <v>1865</v>
      </c>
      <c r="C1019" s="418">
        <v>0</v>
      </c>
      <c r="D1019" s="418"/>
      <c r="E1019" s="414"/>
    </row>
    <row r="1020" ht="20.1" customHeight="1" spans="1:5">
      <c r="A1020" s="415" t="s">
        <v>1866</v>
      </c>
      <c r="B1020" s="416" t="s">
        <v>1867</v>
      </c>
      <c r="C1020" s="418">
        <v>0</v>
      </c>
      <c r="D1020" s="418"/>
      <c r="E1020" s="414"/>
    </row>
    <row r="1021" ht="20.1" customHeight="1" spans="1:5">
      <c r="A1021" s="411" t="s">
        <v>1868</v>
      </c>
      <c r="B1021" s="412" t="s">
        <v>1869</v>
      </c>
      <c r="C1021" s="413">
        <f>SUM(C1022:C1023)</f>
        <v>1572</v>
      </c>
      <c r="D1021" s="413">
        <f>SUM(D1022:D1023)</f>
        <v>1568</v>
      </c>
      <c r="E1021" s="414">
        <f>D1021/C1021-1</f>
        <v>-0.003</v>
      </c>
    </row>
    <row r="1022" ht="20.1" customHeight="1" spans="1:5">
      <c r="A1022" s="415" t="s">
        <v>1870</v>
      </c>
      <c r="B1022" s="416" t="s">
        <v>1871</v>
      </c>
      <c r="C1022" s="418">
        <v>1567</v>
      </c>
      <c r="D1022" s="418">
        <v>1568</v>
      </c>
      <c r="E1022" s="414">
        <f>D1022/C1022-1</f>
        <v>0.001</v>
      </c>
    </row>
    <row r="1023" ht="20.1" customHeight="1" spans="1:5">
      <c r="A1023" s="415" t="s">
        <v>1872</v>
      </c>
      <c r="B1023" s="416" t="s">
        <v>1873</v>
      </c>
      <c r="C1023" s="418">
        <v>5</v>
      </c>
      <c r="D1023" s="418"/>
      <c r="E1023" s="414">
        <f>D1023/C1023-1</f>
        <v>-1</v>
      </c>
    </row>
    <row r="1024" ht="20.1" customHeight="1" spans="1:5">
      <c r="A1024" s="411" t="s">
        <v>94</v>
      </c>
      <c r="B1024" s="412" t="s">
        <v>95</v>
      </c>
      <c r="C1024" s="413">
        <f>SUM(C1025,C1035,C1051,C1056,C1073,C1080,C1088)</f>
        <v>57</v>
      </c>
      <c r="D1024" s="413">
        <f>SUM(D1025,D1035,D1051,D1056,D1073,D1080,D1088)</f>
        <v>284</v>
      </c>
      <c r="E1024" s="414">
        <f>D1024/C1024-1</f>
        <v>3.982</v>
      </c>
    </row>
    <row r="1025" ht="20.1" customHeight="1" spans="1:5">
      <c r="A1025" s="411" t="s">
        <v>1874</v>
      </c>
      <c r="B1025" s="412" t="s">
        <v>1875</v>
      </c>
      <c r="C1025" s="413">
        <f>SUM(C1026:C1034)</f>
        <v>0</v>
      </c>
      <c r="D1025" s="413">
        <f>SUM(D1026:D1034)</f>
        <v>0</v>
      </c>
      <c r="E1025" s="414"/>
    </row>
    <row r="1026" ht="20.1" customHeight="1" spans="1:5">
      <c r="A1026" s="415" t="s">
        <v>1876</v>
      </c>
      <c r="B1026" s="416" t="s">
        <v>137</v>
      </c>
      <c r="C1026" s="418"/>
      <c r="D1026" s="418"/>
      <c r="E1026" s="414"/>
    </row>
    <row r="1027" ht="20.1" customHeight="1" spans="1:5">
      <c r="A1027" s="415" t="s">
        <v>1877</v>
      </c>
      <c r="B1027" s="416" t="s">
        <v>139</v>
      </c>
      <c r="C1027" s="418">
        <v>0</v>
      </c>
      <c r="D1027" s="418"/>
      <c r="E1027" s="414"/>
    </row>
    <row r="1028" ht="20.1" customHeight="1" spans="1:5">
      <c r="A1028" s="415" t="s">
        <v>1878</v>
      </c>
      <c r="B1028" s="416" t="s">
        <v>141</v>
      </c>
      <c r="C1028" s="418">
        <v>0</v>
      </c>
      <c r="D1028" s="418"/>
      <c r="E1028" s="414"/>
    </row>
    <row r="1029" ht="20.1" customHeight="1" spans="1:5">
      <c r="A1029" s="415" t="s">
        <v>1879</v>
      </c>
      <c r="B1029" s="416" t="s">
        <v>1880</v>
      </c>
      <c r="C1029" s="418"/>
      <c r="D1029" s="418"/>
      <c r="E1029" s="414"/>
    </row>
    <row r="1030" ht="20.1" customHeight="1" spans="1:5">
      <c r="A1030" s="415" t="s">
        <v>1881</v>
      </c>
      <c r="B1030" s="416" t="s">
        <v>1882</v>
      </c>
      <c r="C1030" s="418">
        <v>0</v>
      </c>
      <c r="D1030" s="418"/>
      <c r="E1030" s="414"/>
    </row>
    <row r="1031" ht="20.1" customHeight="1" spans="1:5">
      <c r="A1031" s="415" t="s">
        <v>1883</v>
      </c>
      <c r="B1031" s="416" t="s">
        <v>1884</v>
      </c>
      <c r="C1031" s="418">
        <v>0</v>
      </c>
      <c r="D1031" s="418"/>
      <c r="E1031" s="414"/>
    </row>
    <row r="1032" ht="20.1" customHeight="1" spans="1:5">
      <c r="A1032" s="415" t="s">
        <v>1885</v>
      </c>
      <c r="B1032" s="416" t="s">
        <v>1886</v>
      </c>
      <c r="C1032" s="418"/>
      <c r="D1032" s="418"/>
      <c r="E1032" s="414"/>
    </row>
    <row r="1033" ht="20.1" customHeight="1" spans="1:5">
      <c r="A1033" s="415" t="s">
        <v>1887</v>
      </c>
      <c r="B1033" s="416" t="s">
        <v>1888</v>
      </c>
      <c r="C1033" s="418">
        <v>0</v>
      </c>
      <c r="D1033" s="418"/>
      <c r="E1033" s="414"/>
    </row>
    <row r="1034" ht="20.1" customHeight="1" spans="1:5">
      <c r="A1034" s="415" t="s">
        <v>1889</v>
      </c>
      <c r="B1034" s="416" t="s">
        <v>1890</v>
      </c>
      <c r="C1034" s="418"/>
      <c r="D1034" s="418"/>
      <c r="E1034" s="414"/>
    </row>
    <row r="1035" ht="20.1" customHeight="1" spans="1:5">
      <c r="A1035" s="411" t="s">
        <v>1891</v>
      </c>
      <c r="B1035" s="412" t="s">
        <v>1892</v>
      </c>
      <c r="C1035" s="413">
        <f>SUM(C1036:C1050)</f>
        <v>0</v>
      </c>
      <c r="D1035" s="413">
        <f>SUM(D1036:D1050)</f>
        <v>0</v>
      </c>
      <c r="E1035" s="414"/>
    </row>
    <row r="1036" ht="20.1" customHeight="1" spans="1:5">
      <c r="A1036" s="415" t="s">
        <v>1893</v>
      </c>
      <c r="B1036" s="416" t="s">
        <v>137</v>
      </c>
      <c r="C1036" s="418"/>
      <c r="D1036" s="418"/>
      <c r="E1036" s="414"/>
    </row>
    <row r="1037" ht="20.1" customHeight="1" spans="1:5">
      <c r="A1037" s="415" t="s">
        <v>1894</v>
      </c>
      <c r="B1037" s="416" t="s">
        <v>139</v>
      </c>
      <c r="C1037" s="418">
        <v>0</v>
      </c>
      <c r="D1037" s="418"/>
      <c r="E1037" s="414"/>
    </row>
    <row r="1038" ht="20.1" customHeight="1" spans="1:5">
      <c r="A1038" s="415" t="s">
        <v>1895</v>
      </c>
      <c r="B1038" s="416" t="s">
        <v>141</v>
      </c>
      <c r="C1038" s="418"/>
      <c r="D1038" s="418"/>
      <c r="E1038" s="414"/>
    </row>
    <row r="1039" ht="20.1" customHeight="1" spans="1:5">
      <c r="A1039" s="415" t="s">
        <v>1896</v>
      </c>
      <c r="B1039" s="416" t="s">
        <v>1897</v>
      </c>
      <c r="C1039" s="418"/>
      <c r="D1039" s="418"/>
      <c r="E1039" s="414"/>
    </row>
    <row r="1040" ht="20.1" customHeight="1" spans="1:5">
      <c r="A1040" s="415" t="s">
        <v>1898</v>
      </c>
      <c r="B1040" s="416" t="s">
        <v>1899</v>
      </c>
      <c r="C1040" s="418"/>
      <c r="D1040" s="418"/>
      <c r="E1040" s="414"/>
    </row>
    <row r="1041" ht="20.1" customHeight="1" spans="1:5">
      <c r="A1041" s="415" t="s">
        <v>1900</v>
      </c>
      <c r="B1041" s="416" t="s">
        <v>1901</v>
      </c>
      <c r="C1041" s="418">
        <v>0</v>
      </c>
      <c r="D1041" s="418"/>
      <c r="E1041" s="414"/>
    </row>
    <row r="1042" ht="20.1" customHeight="1" spans="1:5">
      <c r="A1042" s="415" t="s">
        <v>1902</v>
      </c>
      <c r="B1042" s="416" t="s">
        <v>1903</v>
      </c>
      <c r="C1042" s="418"/>
      <c r="D1042" s="418"/>
      <c r="E1042" s="414"/>
    </row>
    <row r="1043" ht="20.1" customHeight="1" spans="1:5">
      <c r="A1043" s="415" t="s">
        <v>1904</v>
      </c>
      <c r="B1043" s="416" t="s">
        <v>1905</v>
      </c>
      <c r="C1043" s="418">
        <v>0</v>
      </c>
      <c r="D1043" s="418"/>
      <c r="E1043" s="414"/>
    </row>
    <row r="1044" ht="20.1" customHeight="1" spans="1:5">
      <c r="A1044" s="415" t="s">
        <v>1906</v>
      </c>
      <c r="B1044" s="416" t="s">
        <v>1907</v>
      </c>
      <c r="C1044" s="418">
        <v>0</v>
      </c>
      <c r="D1044" s="418"/>
      <c r="E1044" s="414"/>
    </row>
    <row r="1045" ht="20.1" customHeight="1" spans="1:5">
      <c r="A1045" s="415" t="s">
        <v>1908</v>
      </c>
      <c r="B1045" s="416" t="s">
        <v>1909</v>
      </c>
      <c r="C1045" s="418">
        <v>0</v>
      </c>
      <c r="D1045" s="418"/>
      <c r="E1045" s="414"/>
    </row>
    <row r="1046" ht="20.1" customHeight="1" spans="1:5">
      <c r="A1046" s="415" t="s">
        <v>1910</v>
      </c>
      <c r="B1046" s="416" t="s">
        <v>1911</v>
      </c>
      <c r="C1046" s="418">
        <v>0</v>
      </c>
      <c r="D1046" s="418"/>
      <c r="E1046" s="414"/>
    </row>
    <row r="1047" ht="20.1" customHeight="1" spans="1:5">
      <c r="A1047" s="415" t="s">
        <v>1912</v>
      </c>
      <c r="B1047" s="416" t="s">
        <v>1913</v>
      </c>
      <c r="C1047" s="418">
        <v>0</v>
      </c>
      <c r="D1047" s="418"/>
      <c r="E1047" s="414"/>
    </row>
    <row r="1048" ht="20.1" customHeight="1" spans="1:5">
      <c r="A1048" s="415" t="s">
        <v>1914</v>
      </c>
      <c r="B1048" s="416" t="s">
        <v>1915</v>
      </c>
      <c r="C1048" s="418">
        <v>0</v>
      </c>
      <c r="D1048" s="418"/>
      <c r="E1048" s="414"/>
    </row>
    <row r="1049" ht="20.1" customHeight="1" spans="1:5">
      <c r="A1049" s="415" t="s">
        <v>1916</v>
      </c>
      <c r="B1049" s="416" t="s">
        <v>1917</v>
      </c>
      <c r="C1049" s="418">
        <v>0</v>
      </c>
      <c r="D1049" s="418"/>
      <c r="E1049" s="414"/>
    </row>
    <row r="1050" ht="20.1" customHeight="1" spans="1:5">
      <c r="A1050" s="415" t="s">
        <v>1918</v>
      </c>
      <c r="B1050" s="416" t="s">
        <v>1919</v>
      </c>
      <c r="C1050" s="418"/>
      <c r="D1050" s="418"/>
      <c r="E1050" s="414"/>
    </row>
    <row r="1051" ht="20.1" customHeight="1" spans="1:5">
      <c r="A1051" s="411" t="s">
        <v>1920</v>
      </c>
      <c r="B1051" s="412" t="s">
        <v>1921</v>
      </c>
      <c r="C1051" s="413">
        <f>SUM(C1052:C1055)</f>
        <v>0</v>
      </c>
      <c r="D1051" s="413"/>
      <c r="E1051" s="414"/>
    </row>
    <row r="1052" ht="20.1" customHeight="1" spans="1:5">
      <c r="A1052" s="415" t="s">
        <v>1922</v>
      </c>
      <c r="B1052" s="416" t="s">
        <v>137</v>
      </c>
      <c r="C1052" s="418"/>
      <c r="D1052" s="418"/>
      <c r="E1052" s="414"/>
    </row>
    <row r="1053" ht="20.1" customHeight="1" spans="1:5">
      <c r="A1053" s="415" t="s">
        <v>1923</v>
      </c>
      <c r="B1053" s="416" t="s">
        <v>139</v>
      </c>
      <c r="C1053" s="418">
        <v>0</v>
      </c>
      <c r="D1053" s="418"/>
      <c r="E1053" s="414"/>
    </row>
    <row r="1054" ht="20.1" customHeight="1" spans="1:5">
      <c r="A1054" s="415" t="s">
        <v>1924</v>
      </c>
      <c r="B1054" s="416" t="s">
        <v>141</v>
      </c>
      <c r="C1054" s="418">
        <v>0</v>
      </c>
      <c r="D1054" s="418"/>
      <c r="E1054" s="414"/>
    </row>
    <row r="1055" ht="20.1" customHeight="1" spans="1:5">
      <c r="A1055" s="415" t="s">
        <v>1925</v>
      </c>
      <c r="B1055" s="416" t="s">
        <v>1926</v>
      </c>
      <c r="C1055" s="418">
        <v>0</v>
      </c>
      <c r="D1055" s="418"/>
      <c r="E1055" s="414"/>
    </row>
    <row r="1056" ht="20.1" customHeight="1" spans="1:5">
      <c r="A1056" s="411" t="s">
        <v>1927</v>
      </c>
      <c r="B1056" s="412" t="s">
        <v>1928</v>
      </c>
      <c r="C1056" s="413">
        <f>SUM(C1057:C1072)</f>
        <v>57</v>
      </c>
      <c r="D1056" s="413">
        <f>SUM(D1057:D1072)</f>
        <v>284</v>
      </c>
      <c r="E1056" s="414">
        <f>D1056/C1056-1</f>
        <v>3.982</v>
      </c>
    </row>
    <row r="1057" ht="20.1" customHeight="1" spans="1:5">
      <c r="A1057" s="415" t="s">
        <v>1929</v>
      </c>
      <c r="B1057" s="416" t="s">
        <v>137</v>
      </c>
      <c r="C1057" s="418"/>
      <c r="D1057" s="418"/>
      <c r="E1057" s="414"/>
    </row>
    <row r="1058" ht="20.1" customHeight="1" spans="1:5">
      <c r="A1058" s="415" t="s">
        <v>1930</v>
      </c>
      <c r="B1058" s="416" t="s">
        <v>139</v>
      </c>
      <c r="C1058" s="418">
        <v>0</v>
      </c>
      <c r="D1058" s="418"/>
      <c r="E1058" s="414"/>
    </row>
    <row r="1059" ht="20.1" customHeight="1" spans="1:5">
      <c r="A1059" s="415" t="s">
        <v>1931</v>
      </c>
      <c r="B1059" s="416" t="s">
        <v>141</v>
      </c>
      <c r="C1059" s="418"/>
      <c r="D1059" s="418"/>
      <c r="E1059" s="414"/>
    </row>
    <row r="1060" ht="20.1" customHeight="1" spans="1:5">
      <c r="A1060" s="415" t="s">
        <v>1932</v>
      </c>
      <c r="B1060" s="416" t="s">
        <v>1933</v>
      </c>
      <c r="C1060" s="418">
        <v>0</v>
      </c>
      <c r="D1060" s="418"/>
      <c r="E1060" s="414"/>
    </row>
    <row r="1061" ht="20.1" customHeight="1" spans="1:5">
      <c r="A1061" s="415" t="s">
        <v>1934</v>
      </c>
      <c r="B1061" s="416" t="s">
        <v>1935</v>
      </c>
      <c r="C1061" s="418">
        <v>0</v>
      </c>
      <c r="D1061" s="418"/>
      <c r="E1061" s="414"/>
    </row>
    <row r="1062" ht="20.1" customHeight="1" spans="1:5">
      <c r="A1062" s="415" t="s">
        <v>1936</v>
      </c>
      <c r="B1062" s="416" t="s">
        <v>1937</v>
      </c>
      <c r="C1062" s="418"/>
      <c r="D1062" s="418"/>
      <c r="E1062" s="414"/>
    </row>
    <row r="1063" ht="20.1" customHeight="1" spans="1:5">
      <c r="A1063" s="415" t="s">
        <v>1938</v>
      </c>
      <c r="B1063" s="416" t="s">
        <v>1939</v>
      </c>
      <c r="C1063" s="418"/>
      <c r="D1063" s="418"/>
      <c r="E1063" s="414"/>
    </row>
    <row r="1064" ht="20.1" customHeight="1" spans="1:5">
      <c r="A1064" s="415" t="s">
        <v>1940</v>
      </c>
      <c r="B1064" s="416" t="s">
        <v>1941</v>
      </c>
      <c r="C1064" s="418">
        <v>0</v>
      </c>
      <c r="D1064" s="418"/>
      <c r="E1064" s="414"/>
    </row>
    <row r="1065" ht="20.1" customHeight="1" spans="1:5">
      <c r="A1065" s="415" t="s">
        <v>1942</v>
      </c>
      <c r="B1065" s="416" t="s">
        <v>1943</v>
      </c>
      <c r="C1065" s="418"/>
      <c r="D1065" s="418"/>
      <c r="E1065" s="414"/>
    </row>
    <row r="1066" ht="20.1" customHeight="1" spans="1:5">
      <c r="A1066" s="415" t="s">
        <v>1944</v>
      </c>
      <c r="B1066" s="416" t="s">
        <v>1945</v>
      </c>
      <c r="C1066" s="418"/>
      <c r="D1066" s="418"/>
      <c r="E1066" s="414"/>
    </row>
    <row r="1067" ht="20.1" customHeight="1" spans="1:5">
      <c r="A1067" s="415" t="s">
        <v>1946</v>
      </c>
      <c r="B1067" s="416" t="s">
        <v>1818</v>
      </c>
      <c r="C1067" s="418">
        <v>0</v>
      </c>
      <c r="D1067" s="418"/>
      <c r="E1067" s="414"/>
    </row>
    <row r="1068" ht="20.1" customHeight="1" spans="1:5">
      <c r="A1068" s="415" t="s">
        <v>1947</v>
      </c>
      <c r="B1068" s="416" t="s">
        <v>1948</v>
      </c>
      <c r="C1068" s="418">
        <v>0</v>
      </c>
      <c r="D1068" s="418"/>
      <c r="E1068" s="414"/>
    </row>
    <row r="1069" ht="20.1" customHeight="1" spans="1:5">
      <c r="A1069" s="417">
        <v>2150516</v>
      </c>
      <c r="B1069" s="425" t="s">
        <v>1949</v>
      </c>
      <c r="C1069" s="418">
        <v>0</v>
      </c>
      <c r="D1069" s="418"/>
      <c r="E1069" s="414"/>
    </row>
    <row r="1070" ht="20.1" customHeight="1" spans="1:5">
      <c r="A1070" s="417">
        <v>2150517</v>
      </c>
      <c r="B1070" s="425" t="s">
        <v>1950</v>
      </c>
      <c r="C1070" s="418">
        <v>57</v>
      </c>
      <c r="D1070" s="418">
        <v>284</v>
      </c>
      <c r="E1070" s="414">
        <f>D1070/C1070-1</f>
        <v>3.982</v>
      </c>
    </row>
    <row r="1071" ht="20.1" customHeight="1" spans="1:5">
      <c r="A1071" s="417">
        <v>2150550</v>
      </c>
      <c r="B1071" s="425" t="s">
        <v>155</v>
      </c>
      <c r="C1071" s="418">
        <v>0</v>
      </c>
      <c r="D1071" s="418"/>
      <c r="E1071" s="414"/>
    </row>
    <row r="1072" ht="20.1" customHeight="1" spans="1:5">
      <c r="A1072" s="415" t="s">
        <v>1951</v>
      </c>
      <c r="B1072" s="416" t="s">
        <v>1952</v>
      </c>
      <c r="C1072" s="418"/>
      <c r="D1072" s="418"/>
      <c r="E1072" s="414"/>
    </row>
    <row r="1073" ht="20.1" customHeight="1" spans="1:5">
      <c r="A1073" s="411" t="s">
        <v>1953</v>
      </c>
      <c r="B1073" s="412" t="s">
        <v>1954</v>
      </c>
      <c r="C1073" s="413">
        <f>SUM(C1074:C1079)</f>
        <v>0</v>
      </c>
      <c r="D1073" s="413"/>
      <c r="E1073" s="414"/>
    </row>
    <row r="1074" ht="20.1" customHeight="1" spans="1:5">
      <c r="A1074" s="415" t="s">
        <v>1955</v>
      </c>
      <c r="B1074" s="416" t="s">
        <v>137</v>
      </c>
      <c r="C1074" s="418"/>
      <c r="D1074" s="418"/>
      <c r="E1074" s="414"/>
    </row>
    <row r="1075" ht="20.1" customHeight="1" spans="1:5">
      <c r="A1075" s="415" t="s">
        <v>1956</v>
      </c>
      <c r="B1075" s="416" t="s">
        <v>139</v>
      </c>
      <c r="C1075" s="418">
        <v>0</v>
      </c>
      <c r="D1075" s="418"/>
      <c r="E1075" s="414"/>
    </row>
    <row r="1076" ht="20.1" customHeight="1" spans="1:5">
      <c r="A1076" s="415" t="s">
        <v>1957</v>
      </c>
      <c r="B1076" s="416" t="s">
        <v>141</v>
      </c>
      <c r="C1076" s="418">
        <v>0</v>
      </c>
      <c r="D1076" s="418"/>
      <c r="E1076" s="414"/>
    </row>
    <row r="1077" ht="20.1" customHeight="1" spans="1:5">
      <c r="A1077" s="415" t="s">
        <v>1958</v>
      </c>
      <c r="B1077" s="416" t="s">
        <v>1959</v>
      </c>
      <c r="C1077" s="418">
        <v>0</v>
      </c>
      <c r="D1077" s="418"/>
      <c r="E1077" s="414"/>
    </row>
    <row r="1078" ht="20.1" customHeight="1" spans="1:5">
      <c r="A1078" s="415" t="s">
        <v>1960</v>
      </c>
      <c r="B1078" s="416" t="s">
        <v>1961</v>
      </c>
      <c r="C1078" s="418">
        <v>0</v>
      </c>
      <c r="D1078" s="418"/>
      <c r="E1078" s="414"/>
    </row>
    <row r="1079" ht="20.1" customHeight="1" spans="1:5">
      <c r="A1079" s="415" t="s">
        <v>1962</v>
      </c>
      <c r="B1079" s="416" t="s">
        <v>1963</v>
      </c>
      <c r="C1079" s="418"/>
      <c r="D1079" s="418"/>
      <c r="E1079" s="414"/>
    </row>
    <row r="1080" ht="20.1" customHeight="1" spans="1:5">
      <c r="A1080" s="411" t="s">
        <v>1964</v>
      </c>
      <c r="B1080" s="412" t="s">
        <v>1965</v>
      </c>
      <c r="C1080" s="413">
        <f>SUM(C1081:C1087)</f>
        <v>0</v>
      </c>
      <c r="D1080" s="413"/>
      <c r="E1080" s="414"/>
    </row>
    <row r="1081" ht="20.1" customHeight="1" spans="1:5">
      <c r="A1081" s="415" t="s">
        <v>1966</v>
      </c>
      <c r="B1081" s="416" t="s">
        <v>137</v>
      </c>
      <c r="C1081" s="418">
        <v>0</v>
      </c>
      <c r="D1081" s="418"/>
      <c r="E1081" s="414"/>
    </row>
    <row r="1082" ht="20.1" customHeight="1" spans="1:5">
      <c r="A1082" s="415" t="s">
        <v>1967</v>
      </c>
      <c r="B1082" s="416" t="s">
        <v>139</v>
      </c>
      <c r="C1082" s="418">
        <v>0</v>
      </c>
      <c r="D1082" s="418"/>
      <c r="E1082" s="414"/>
    </row>
    <row r="1083" ht="20.1" customHeight="1" spans="1:5">
      <c r="A1083" s="415" t="s">
        <v>1968</v>
      </c>
      <c r="B1083" s="416" t="s">
        <v>141</v>
      </c>
      <c r="C1083" s="418">
        <v>0</v>
      </c>
      <c r="D1083" s="418"/>
      <c r="E1083" s="414"/>
    </row>
    <row r="1084" ht="20.1" customHeight="1" spans="1:5">
      <c r="A1084" s="415" t="s">
        <v>1969</v>
      </c>
      <c r="B1084" s="416" t="s">
        <v>1970</v>
      </c>
      <c r="C1084" s="418">
        <v>0</v>
      </c>
      <c r="D1084" s="418"/>
      <c r="E1084" s="414"/>
    </row>
    <row r="1085" ht="20.1" customHeight="1" spans="1:5">
      <c r="A1085" s="415" t="s">
        <v>1971</v>
      </c>
      <c r="B1085" s="416" t="s">
        <v>1972</v>
      </c>
      <c r="C1085" s="418"/>
      <c r="D1085" s="418"/>
      <c r="E1085" s="414"/>
    </row>
    <row r="1086" ht="20.1" customHeight="1" spans="1:5">
      <c r="A1086" s="417">
        <v>2150806</v>
      </c>
      <c r="B1086" s="422" t="s">
        <v>1973</v>
      </c>
      <c r="C1086" s="418">
        <v>0</v>
      </c>
      <c r="D1086" s="418"/>
      <c r="E1086" s="414"/>
    </row>
    <row r="1087" ht="20.1" customHeight="1" spans="1:5">
      <c r="A1087" s="415" t="s">
        <v>1974</v>
      </c>
      <c r="B1087" s="416" t="s">
        <v>1975</v>
      </c>
      <c r="C1087" s="418"/>
      <c r="D1087" s="418"/>
      <c r="E1087" s="414"/>
    </row>
    <row r="1088" ht="20.1" customHeight="1" spans="1:5">
      <c r="A1088" s="411" t="s">
        <v>1976</v>
      </c>
      <c r="B1088" s="412" t="s">
        <v>1977</v>
      </c>
      <c r="C1088" s="413">
        <f>SUM(C1089:C1093)</f>
        <v>0</v>
      </c>
      <c r="D1088" s="413"/>
      <c r="E1088" s="414"/>
    </row>
    <row r="1089" ht="20.1" customHeight="1" spans="1:5">
      <c r="A1089" s="415" t="s">
        <v>1978</v>
      </c>
      <c r="B1089" s="416" t="s">
        <v>1979</v>
      </c>
      <c r="C1089" s="418">
        <v>0</v>
      </c>
      <c r="D1089" s="418"/>
      <c r="E1089" s="414"/>
    </row>
    <row r="1090" ht="20.1" customHeight="1" spans="1:5">
      <c r="A1090" s="415" t="s">
        <v>1980</v>
      </c>
      <c r="B1090" s="416" t="s">
        <v>1981</v>
      </c>
      <c r="C1090" s="418">
        <v>0</v>
      </c>
      <c r="D1090" s="418"/>
      <c r="E1090" s="414"/>
    </row>
    <row r="1091" ht="20.1" customHeight="1" spans="1:5">
      <c r="A1091" s="415" t="s">
        <v>1982</v>
      </c>
      <c r="B1091" s="416" t="s">
        <v>1983</v>
      </c>
      <c r="C1091" s="418">
        <v>0</v>
      </c>
      <c r="D1091" s="418"/>
      <c r="E1091" s="414"/>
    </row>
    <row r="1092" ht="20.1" customHeight="1" spans="1:5">
      <c r="A1092" s="415" t="s">
        <v>1984</v>
      </c>
      <c r="B1092" s="416" t="s">
        <v>1985</v>
      </c>
      <c r="C1092" s="418">
        <v>0</v>
      </c>
      <c r="D1092" s="418"/>
      <c r="E1092" s="414"/>
    </row>
    <row r="1093" ht="20.1" customHeight="1" spans="1:5">
      <c r="A1093" s="415" t="s">
        <v>1986</v>
      </c>
      <c r="B1093" s="416" t="s">
        <v>1987</v>
      </c>
      <c r="C1093" s="418"/>
      <c r="D1093" s="418"/>
      <c r="E1093" s="414"/>
    </row>
    <row r="1094" ht="20.1" customHeight="1" spans="1:5">
      <c r="A1094" s="411" t="s">
        <v>96</v>
      </c>
      <c r="B1094" s="412" t="s">
        <v>97</v>
      </c>
      <c r="C1094" s="413">
        <f>SUM(C1095,C1105,C1111)</f>
        <v>621</v>
      </c>
      <c r="D1094" s="413">
        <f>SUM(D1095,D1105,D1111)</f>
        <v>550</v>
      </c>
      <c r="E1094" s="414">
        <f>D1094/C1094-1</f>
        <v>-0.114</v>
      </c>
    </row>
    <row r="1095" ht="20.1" customHeight="1" spans="1:5">
      <c r="A1095" s="411" t="s">
        <v>1988</v>
      </c>
      <c r="B1095" s="412" t="s">
        <v>1989</v>
      </c>
      <c r="C1095" s="413">
        <f>SUM(C1096:C1104)</f>
        <v>586</v>
      </c>
      <c r="D1095" s="413">
        <f>SUM(D1096:D1104)</f>
        <v>541</v>
      </c>
      <c r="E1095" s="414">
        <f>D1095/C1095-1</f>
        <v>-0.077</v>
      </c>
    </row>
    <row r="1096" ht="20.1" customHeight="1" spans="1:5">
      <c r="A1096" s="415" t="s">
        <v>1990</v>
      </c>
      <c r="B1096" s="416" t="s">
        <v>137</v>
      </c>
      <c r="C1096" s="418">
        <v>195</v>
      </c>
      <c r="D1096" s="418">
        <v>247</v>
      </c>
      <c r="E1096" s="414">
        <f>D1096/C1096-1</f>
        <v>0.267</v>
      </c>
    </row>
    <row r="1097" ht="20.1" customHeight="1" spans="1:5">
      <c r="A1097" s="415" t="s">
        <v>1991</v>
      </c>
      <c r="B1097" s="416" t="s">
        <v>139</v>
      </c>
      <c r="C1097" s="418">
        <v>0</v>
      </c>
      <c r="D1097" s="418">
        <v>0</v>
      </c>
      <c r="E1097" s="414"/>
    </row>
    <row r="1098" ht="20.1" customHeight="1" spans="1:5">
      <c r="A1098" s="415" t="s">
        <v>1992</v>
      </c>
      <c r="B1098" s="416" t="s">
        <v>141</v>
      </c>
      <c r="C1098" s="418">
        <v>0</v>
      </c>
      <c r="D1098" s="418">
        <v>0</v>
      </c>
      <c r="E1098" s="414"/>
    </row>
    <row r="1099" ht="20.1" customHeight="1" spans="1:5">
      <c r="A1099" s="415" t="s">
        <v>1993</v>
      </c>
      <c r="B1099" s="416" t="s">
        <v>1994</v>
      </c>
      <c r="C1099" s="418">
        <v>0</v>
      </c>
      <c r="D1099" s="418">
        <v>0</v>
      </c>
      <c r="E1099" s="414"/>
    </row>
    <row r="1100" ht="20.1" customHeight="1" spans="1:5">
      <c r="A1100" s="415" t="s">
        <v>1995</v>
      </c>
      <c r="B1100" s="416" t="s">
        <v>1996</v>
      </c>
      <c r="C1100" s="418">
        <v>0</v>
      </c>
      <c r="D1100" s="418">
        <v>0</v>
      </c>
      <c r="E1100" s="414"/>
    </row>
    <row r="1101" ht="20.1" customHeight="1" spans="1:5">
      <c r="A1101" s="415" t="s">
        <v>1997</v>
      </c>
      <c r="B1101" s="416" t="s">
        <v>1998</v>
      </c>
      <c r="C1101" s="418">
        <v>65</v>
      </c>
      <c r="D1101" s="418">
        <v>63</v>
      </c>
      <c r="E1101" s="414">
        <f>D1101/C1101-1</f>
        <v>-0.031</v>
      </c>
    </row>
    <row r="1102" ht="20.1" customHeight="1" spans="1:5">
      <c r="A1102" s="415" t="s">
        <v>1999</v>
      </c>
      <c r="B1102" s="416" t="s">
        <v>2000</v>
      </c>
      <c r="C1102" s="418">
        <v>0</v>
      </c>
      <c r="D1102" s="418">
        <v>0</v>
      </c>
      <c r="E1102" s="414"/>
    </row>
    <row r="1103" ht="20.1" customHeight="1" spans="1:5">
      <c r="A1103" s="415" t="s">
        <v>2001</v>
      </c>
      <c r="B1103" s="416" t="s">
        <v>155</v>
      </c>
      <c r="C1103" s="418">
        <v>0</v>
      </c>
      <c r="D1103" s="418">
        <v>0</v>
      </c>
      <c r="E1103" s="414"/>
    </row>
    <row r="1104" ht="20.1" customHeight="1" spans="1:5">
      <c r="A1104" s="415" t="s">
        <v>2002</v>
      </c>
      <c r="B1104" s="416" t="s">
        <v>2003</v>
      </c>
      <c r="C1104" s="418">
        <v>326</v>
      </c>
      <c r="D1104" s="418">
        <v>231</v>
      </c>
      <c r="E1104" s="414">
        <f>D1104/C1104-1</f>
        <v>-0.291</v>
      </c>
    </row>
    <row r="1105" ht="20.1" customHeight="1" spans="1:5">
      <c r="A1105" s="411" t="s">
        <v>2004</v>
      </c>
      <c r="B1105" s="412" t="s">
        <v>2005</v>
      </c>
      <c r="C1105" s="413">
        <f>SUM(C1106:C1110)</f>
        <v>0</v>
      </c>
      <c r="D1105" s="413">
        <f>SUM(D1106:D1110)</f>
        <v>9</v>
      </c>
      <c r="E1105" s="414"/>
    </row>
    <row r="1106" ht="20.1" customHeight="1" spans="1:5">
      <c r="A1106" s="415" t="s">
        <v>2006</v>
      </c>
      <c r="B1106" s="416" t="s">
        <v>137</v>
      </c>
      <c r="C1106" s="418">
        <v>0</v>
      </c>
      <c r="D1106" s="418"/>
      <c r="E1106" s="414"/>
    </row>
    <row r="1107" ht="20.1" customHeight="1" spans="1:5">
      <c r="A1107" s="415" t="s">
        <v>2007</v>
      </c>
      <c r="B1107" s="416" t="s">
        <v>139</v>
      </c>
      <c r="C1107" s="418">
        <v>0</v>
      </c>
      <c r="D1107" s="418"/>
      <c r="E1107" s="414"/>
    </row>
    <row r="1108" ht="20.1" customHeight="1" spans="1:5">
      <c r="A1108" s="415" t="s">
        <v>2008</v>
      </c>
      <c r="B1108" s="416" t="s">
        <v>141</v>
      </c>
      <c r="C1108" s="418">
        <v>0</v>
      </c>
      <c r="D1108" s="418"/>
      <c r="E1108" s="414"/>
    </row>
    <row r="1109" ht="20.1" customHeight="1" spans="1:5">
      <c r="A1109" s="415" t="s">
        <v>2009</v>
      </c>
      <c r="B1109" s="416" t="s">
        <v>2010</v>
      </c>
      <c r="C1109" s="418">
        <v>0</v>
      </c>
      <c r="D1109" s="418"/>
      <c r="E1109" s="414"/>
    </row>
    <row r="1110" ht="20.1" customHeight="1" spans="1:5">
      <c r="A1110" s="415" t="s">
        <v>2011</v>
      </c>
      <c r="B1110" s="416" t="s">
        <v>2012</v>
      </c>
      <c r="C1110" s="418"/>
      <c r="D1110" s="418">
        <v>9</v>
      </c>
      <c r="E1110" s="414"/>
    </row>
    <row r="1111" ht="20.1" customHeight="1" spans="1:5">
      <c r="A1111" s="411" t="s">
        <v>2013</v>
      </c>
      <c r="B1111" s="412" t="s">
        <v>2014</v>
      </c>
      <c r="C1111" s="413">
        <f>SUM(C1112:C1113)</f>
        <v>35</v>
      </c>
      <c r="D1111" s="413">
        <f>SUM(D1112:D1113)</f>
        <v>0</v>
      </c>
      <c r="E1111" s="414">
        <f>D1111/C1111-1</f>
        <v>-1</v>
      </c>
    </row>
    <row r="1112" ht="20.1" customHeight="1" spans="1:5">
      <c r="A1112" s="415" t="s">
        <v>2015</v>
      </c>
      <c r="B1112" s="416" t="s">
        <v>2016</v>
      </c>
      <c r="C1112" s="418">
        <v>0</v>
      </c>
      <c r="D1112" s="418"/>
      <c r="E1112" s="414"/>
    </row>
    <row r="1113" ht="20.1" customHeight="1" spans="1:5">
      <c r="A1113" s="415" t="s">
        <v>2017</v>
      </c>
      <c r="B1113" s="416" t="s">
        <v>2018</v>
      </c>
      <c r="C1113" s="418">
        <v>35</v>
      </c>
      <c r="D1113" s="418"/>
      <c r="E1113" s="414">
        <f>D1113/C1113-1</f>
        <v>-1</v>
      </c>
    </row>
    <row r="1114" ht="20.1" customHeight="1" spans="1:5">
      <c r="A1114" s="411" t="s">
        <v>98</v>
      </c>
      <c r="B1114" s="412" t="s">
        <v>99</v>
      </c>
      <c r="C1114" s="413">
        <f>SUM(C1115,C1122,C1132,C1138)</f>
        <v>0</v>
      </c>
      <c r="D1114" s="413"/>
      <c r="E1114" s="414"/>
    </row>
    <row r="1115" ht="20.1" customHeight="1" spans="1:5">
      <c r="A1115" s="411" t="s">
        <v>2019</v>
      </c>
      <c r="B1115" s="412" t="s">
        <v>2020</v>
      </c>
      <c r="C1115" s="413">
        <f>AVERAGE(C1116:C1121)</f>
        <v>0</v>
      </c>
      <c r="D1115" s="413"/>
      <c r="E1115" s="414"/>
    </row>
    <row r="1116" ht="20.1" customHeight="1" spans="1:5">
      <c r="A1116" s="415" t="s">
        <v>2021</v>
      </c>
      <c r="B1116" s="416" t="s">
        <v>137</v>
      </c>
      <c r="C1116" s="418">
        <v>0</v>
      </c>
      <c r="D1116" s="418"/>
      <c r="E1116" s="414"/>
    </row>
    <row r="1117" ht="20.1" customHeight="1" spans="1:5">
      <c r="A1117" s="415" t="s">
        <v>2022</v>
      </c>
      <c r="B1117" s="416" t="s">
        <v>139</v>
      </c>
      <c r="C1117" s="418">
        <v>0</v>
      </c>
      <c r="D1117" s="418"/>
      <c r="E1117" s="414"/>
    </row>
    <row r="1118" ht="20.1" customHeight="1" spans="1:5">
      <c r="A1118" s="415" t="s">
        <v>2023</v>
      </c>
      <c r="B1118" s="416" t="s">
        <v>141</v>
      </c>
      <c r="C1118" s="418">
        <v>0</v>
      </c>
      <c r="D1118" s="418"/>
      <c r="E1118" s="414"/>
    </row>
    <row r="1119" ht="20.1" customHeight="1" spans="1:5">
      <c r="A1119" s="415" t="s">
        <v>2024</v>
      </c>
      <c r="B1119" s="416" t="s">
        <v>2025</v>
      </c>
      <c r="C1119" s="418">
        <v>0</v>
      </c>
      <c r="D1119" s="418"/>
      <c r="E1119" s="414"/>
    </row>
    <row r="1120" ht="20.1" customHeight="1" spans="1:5">
      <c r="A1120" s="415" t="s">
        <v>2026</v>
      </c>
      <c r="B1120" s="416" t="s">
        <v>155</v>
      </c>
      <c r="C1120" s="418">
        <v>0</v>
      </c>
      <c r="D1120" s="418"/>
      <c r="E1120" s="414"/>
    </row>
    <row r="1121" ht="20.1" customHeight="1" spans="1:5">
      <c r="A1121" s="415" t="s">
        <v>2027</v>
      </c>
      <c r="B1121" s="416" t="s">
        <v>2028</v>
      </c>
      <c r="C1121" s="418">
        <v>0</v>
      </c>
      <c r="D1121" s="418"/>
      <c r="E1121" s="414"/>
    </row>
    <row r="1122" ht="20.1" customHeight="1" spans="1:5">
      <c r="A1122" s="412">
        <v>21702</v>
      </c>
      <c r="B1122" s="426" t="s">
        <v>2029</v>
      </c>
      <c r="C1122" s="413">
        <f>SUM(C1123:C1131)</f>
        <v>0</v>
      </c>
      <c r="D1122" s="413"/>
      <c r="E1122" s="414"/>
    </row>
    <row r="1123" ht="20.1" customHeight="1" spans="1:5">
      <c r="A1123" s="423">
        <v>2170201</v>
      </c>
      <c r="B1123" s="423" t="s">
        <v>2030</v>
      </c>
      <c r="C1123" s="418">
        <v>0</v>
      </c>
      <c r="D1123" s="418"/>
      <c r="E1123" s="414"/>
    </row>
    <row r="1124" ht="20.1" customHeight="1" spans="1:5">
      <c r="A1124" s="423">
        <v>2170202</v>
      </c>
      <c r="B1124" s="423" t="s">
        <v>2031</v>
      </c>
      <c r="C1124" s="418">
        <v>0</v>
      </c>
      <c r="D1124" s="418"/>
      <c r="E1124" s="414"/>
    </row>
    <row r="1125" ht="20.1" customHeight="1" spans="1:5">
      <c r="A1125" s="423">
        <v>2170203</v>
      </c>
      <c r="B1125" s="423" t="s">
        <v>2032</v>
      </c>
      <c r="C1125" s="418">
        <v>0</v>
      </c>
      <c r="D1125" s="418"/>
      <c r="E1125" s="414"/>
    </row>
    <row r="1126" ht="20.1" customHeight="1" spans="1:5">
      <c r="A1126" s="423">
        <v>2170204</v>
      </c>
      <c r="B1126" s="423" t="s">
        <v>2033</v>
      </c>
      <c r="C1126" s="418">
        <v>0</v>
      </c>
      <c r="D1126" s="418"/>
      <c r="E1126" s="414"/>
    </row>
    <row r="1127" ht="20.1" customHeight="1" spans="1:5">
      <c r="A1127" s="423">
        <v>2170205</v>
      </c>
      <c r="B1127" s="423" t="s">
        <v>2034</v>
      </c>
      <c r="C1127" s="418">
        <v>0</v>
      </c>
      <c r="D1127" s="418"/>
      <c r="E1127" s="414"/>
    </row>
    <row r="1128" ht="20.1" customHeight="1" spans="1:5">
      <c r="A1128" s="423">
        <v>2170206</v>
      </c>
      <c r="B1128" s="423" t="s">
        <v>2035</v>
      </c>
      <c r="C1128" s="418">
        <v>0</v>
      </c>
      <c r="D1128" s="418"/>
      <c r="E1128" s="414"/>
    </row>
    <row r="1129" ht="20.1" customHeight="1" spans="1:5">
      <c r="A1129" s="423">
        <v>2170207</v>
      </c>
      <c r="B1129" s="423" t="s">
        <v>2036</v>
      </c>
      <c r="C1129" s="418">
        <v>0</v>
      </c>
      <c r="D1129" s="418"/>
      <c r="E1129" s="414"/>
    </row>
    <row r="1130" ht="20.1" customHeight="1" spans="1:5">
      <c r="A1130" s="423">
        <v>2170208</v>
      </c>
      <c r="B1130" s="423" t="s">
        <v>2037</v>
      </c>
      <c r="C1130" s="418">
        <v>0</v>
      </c>
      <c r="D1130" s="418"/>
      <c r="E1130" s="414"/>
    </row>
    <row r="1131" ht="20.1" customHeight="1" spans="1:5">
      <c r="A1131" s="423">
        <v>2170299</v>
      </c>
      <c r="B1131" s="423" t="s">
        <v>2038</v>
      </c>
      <c r="C1131" s="418"/>
      <c r="D1131" s="418"/>
      <c r="E1131" s="414"/>
    </row>
    <row r="1132" ht="20.1" customHeight="1" spans="1:5">
      <c r="A1132" s="411" t="s">
        <v>2039</v>
      </c>
      <c r="B1132" s="412" t="s">
        <v>2040</v>
      </c>
      <c r="C1132" s="413">
        <f>SUM(C1133:C1137)</f>
        <v>0</v>
      </c>
      <c r="D1132" s="413"/>
      <c r="E1132" s="414"/>
    </row>
    <row r="1133" ht="20.1" customHeight="1" spans="1:5">
      <c r="A1133" s="415" t="s">
        <v>2041</v>
      </c>
      <c r="B1133" s="416" t="s">
        <v>2042</v>
      </c>
      <c r="C1133" s="418">
        <v>0</v>
      </c>
      <c r="D1133" s="418"/>
      <c r="E1133" s="414"/>
    </row>
    <row r="1134" ht="20.1" customHeight="1" spans="1:5">
      <c r="A1134" s="415" t="s">
        <v>2043</v>
      </c>
      <c r="B1134" s="416" t="s">
        <v>2044</v>
      </c>
      <c r="C1134" s="418">
        <v>0</v>
      </c>
      <c r="D1134" s="418"/>
      <c r="E1134" s="414"/>
    </row>
    <row r="1135" ht="20.1" customHeight="1" spans="1:5">
      <c r="A1135" s="415" t="s">
        <v>2045</v>
      </c>
      <c r="B1135" s="416" t="s">
        <v>2046</v>
      </c>
      <c r="C1135" s="418"/>
      <c r="D1135" s="418"/>
      <c r="E1135" s="414"/>
    </row>
    <row r="1136" s="402" customFormat="1" ht="20.1" customHeight="1" spans="1:5">
      <c r="A1136" s="415" t="s">
        <v>2047</v>
      </c>
      <c r="B1136" s="416" t="s">
        <v>2048</v>
      </c>
      <c r="C1136" s="418"/>
      <c r="D1136" s="418"/>
      <c r="E1136" s="414"/>
    </row>
    <row r="1137" ht="20.1" customHeight="1" spans="1:5">
      <c r="A1137" s="415" t="s">
        <v>2049</v>
      </c>
      <c r="B1137" s="416" t="s">
        <v>2050</v>
      </c>
      <c r="C1137" s="418"/>
      <c r="D1137" s="418"/>
      <c r="E1137" s="414"/>
    </row>
    <row r="1138" ht="20.1" customHeight="1" spans="1:5">
      <c r="A1138" s="411" t="s">
        <v>2051</v>
      </c>
      <c r="B1138" s="412" t="s">
        <v>2052</v>
      </c>
      <c r="C1138" s="413">
        <f>SUM(C1139:C1140)</f>
        <v>0</v>
      </c>
      <c r="D1138" s="413"/>
      <c r="E1138" s="414"/>
    </row>
    <row r="1139" ht="20.1" customHeight="1" spans="1:5">
      <c r="A1139" s="416">
        <v>2179902</v>
      </c>
      <c r="B1139" s="416" t="s">
        <v>2053</v>
      </c>
      <c r="C1139" s="418">
        <v>0</v>
      </c>
      <c r="D1139" s="418"/>
      <c r="E1139" s="414"/>
    </row>
    <row r="1140" ht="20.1" customHeight="1" spans="1:5">
      <c r="A1140" s="416">
        <v>2179999</v>
      </c>
      <c r="B1140" s="416" t="s">
        <v>2050</v>
      </c>
      <c r="C1140" s="418"/>
      <c r="D1140" s="418"/>
      <c r="E1140" s="414"/>
    </row>
    <row r="1141" ht="20.1" customHeight="1" spans="1:5">
      <c r="A1141" s="411" t="s">
        <v>100</v>
      </c>
      <c r="B1141" s="412" t="s">
        <v>101</v>
      </c>
      <c r="C1141" s="413"/>
      <c r="D1141" s="413"/>
      <c r="E1141" s="414"/>
    </row>
    <row r="1142" ht="20.1" customHeight="1" spans="1:5">
      <c r="A1142" s="411" t="s">
        <v>2054</v>
      </c>
      <c r="B1142" s="412" t="s">
        <v>2055</v>
      </c>
      <c r="C1142" s="413">
        <v>0</v>
      </c>
      <c r="D1142" s="413"/>
      <c r="E1142" s="414"/>
    </row>
    <row r="1143" ht="20.1" customHeight="1" spans="1:5">
      <c r="A1143" s="411" t="s">
        <v>2056</v>
      </c>
      <c r="B1143" s="412" t="s">
        <v>2057</v>
      </c>
      <c r="C1143" s="413">
        <v>0</v>
      </c>
      <c r="D1143" s="413"/>
      <c r="E1143" s="414"/>
    </row>
    <row r="1144" ht="20.1" customHeight="1" spans="1:5">
      <c r="A1144" s="411" t="s">
        <v>2058</v>
      </c>
      <c r="B1144" s="412" t="s">
        <v>2059</v>
      </c>
      <c r="C1144" s="413">
        <v>0</v>
      </c>
      <c r="D1144" s="413"/>
      <c r="E1144" s="414"/>
    </row>
    <row r="1145" ht="20.1" customHeight="1" spans="1:5">
      <c r="A1145" s="411" t="s">
        <v>2060</v>
      </c>
      <c r="B1145" s="412" t="s">
        <v>2061</v>
      </c>
      <c r="C1145" s="413">
        <v>0</v>
      </c>
      <c r="D1145" s="413"/>
      <c r="E1145" s="414"/>
    </row>
    <row r="1146" ht="20.1" customHeight="1" spans="1:5">
      <c r="A1146" s="411" t="s">
        <v>2062</v>
      </c>
      <c r="B1146" s="412" t="s">
        <v>2063</v>
      </c>
      <c r="C1146" s="413">
        <v>0</v>
      </c>
      <c r="D1146" s="413"/>
      <c r="E1146" s="414"/>
    </row>
    <row r="1147" ht="20.1" customHeight="1" spans="1:5">
      <c r="A1147" s="411" t="s">
        <v>2064</v>
      </c>
      <c r="B1147" s="412" t="s">
        <v>2065</v>
      </c>
      <c r="C1147" s="413">
        <v>0</v>
      </c>
      <c r="D1147" s="413"/>
      <c r="E1147" s="414"/>
    </row>
    <row r="1148" ht="20.1" customHeight="1" spans="1:5">
      <c r="A1148" s="411" t="s">
        <v>2066</v>
      </c>
      <c r="B1148" s="412" t="s">
        <v>2067</v>
      </c>
      <c r="C1148" s="413">
        <v>0</v>
      </c>
      <c r="D1148" s="413"/>
      <c r="E1148" s="414"/>
    </row>
    <row r="1149" ht="20.1" customHeight="1" spans="1:5">
      <c r="A1149" s="411" t="s">
        <v>2068</v>
      </c>
      <c r="B1149" s="412" t="s">
        <v>2069</v>
      </c>
      <c r="C1149" s="413">
        <v>0</v>
      </c>
      <c r="D1149" s="413"/>
      <c r="E1149" s="414"/>
    </row>
    <row r="1150" ht="20.1" customHeight="1" spans="1:5">
      <c r="A1150" s="411" t="s">
        <v>2070</v>
      </c>
      <c r="B1150" s="412" t="s">
        <v>2071</v>
      </c>
      <c r="C1150" s="413">
        <v>0</v>
      </c>
      <c r="D1150" s="413"/>
      <c r="E1150" s="414"/>
    </row>
    <row r="1151" ht="20.1" customHeight="1" spans="1:5">
      <c r="A1151" s="411" t="s">
        <v>102</v>
      </c>
      <c r="B1151" s="412" t="s">
        <v>103</v>
      </c>
      <c r="C1151" s="413">
        <f>SUM(C1152,C1179,C1194)</f>
        <v>1720</v>
      </c>
      <c r="D1151" s="413">
        <f>SUM(D1152,D1179,D1194)</f>
        <v>1940</v>
      </c>
      <c r="E1151" s="414">
        <f>D1151/C1151-1</f>
        <v>0.128</v>
      </c>
    </row>
    <row r="1152" ht="20.1" customHeight="1" spans="1:5">
      <c r="A1152" s="411" t="s">
        <v>2072</v>
      </c>
      <c r="B1152" s="412" t="s">
        <v>2073</v>
      </c>
      <c r="C1152" s="413">
        <f>SUM(C1153:C1178)</f>
        <v>1548</v>
      </c>
      <c r="D1152" s="413">
        <f>SUM(D1153:D1178)</f>
        <v>1763</v>
      </c>
      <c r="E1152" s="414">
        <f t="shared" ref="E1152:E1157" si="16">D1152/C1152-1</f>
        <v>0.139</v>
      </c>
    </row>
    <row r="1153" ht="20.1" customHeight="1" spans="1:5">
      <c r="A1153" s="415" t="s">
        <v>2074</v>
      </c>
      <c r="B1153" s="416" t="s">
        <v>137</v>
      </c>
      <c r="C1153" s="418">
        <v>1453</v>
      </c>
      <c r="D1153" s="418">
        <v>1178</v>
      </c>
      <c r="E1153" s="414">
        <f t="shared" si="16"/>
        <v>-0.189</v>
      </c>
    </row>
    <row r="1154" ht="20.1" customHeight="1" spans="1:5">
      <c r="A1154" s="415" t="s">
        <v>2075</v>
      </c>
      <c r="B1154" s="416" t="s">
        <v>139</v>
      </c>
      <c r="C1154" s="418">
        <v>0</v>
      </c>
      <c r="D1154" s="418">
        <v>0</v>
      </c>
      <c r="E1154" s="414"/>
    </row>
    <row r="1155" ht="20.1" customHeight="1" spans="1:5">
      <c r="A1155" s="415" t="s">
        <v>2076</v>
      </c>
      <c r="B1155" s="416" t="s">
        <v>141</v>
      </c>
      <c r="C1155" s="418">
        <v>0</v>
      </c>
      <c r="D1155" s="418">
        <v>0</v>
      </c>
      <c r="E1155" s="414"/>
    </row>
    <row r="1156" ht="20.1" customHeight="1" spans="1:5">
      <c r="A1156" s="415" t="s">
        <v>2077</v>
      </c>
      <c r="B1156" s="416" t="s">
        <v>2078</v>
      </c>
      <c r="C1156" s="418">
        <v>83</v>
      </c>
      <c r="D1156" s="418">
        <v>133</v>
      </c>
      <c r="E1156" s="414">
        <f t="shared" si="16"/>
        <v>0.602</v>
      </c>
    </row>
    <row r="1157" ht="20.1" customHeight="1" spans="1:5">
      <c r="A1157" s="415" t="s">
        <v>2079</v>
      </c>
      <c r="B1157" s="416" t="s">
        <v>2080</v>
      </c>
      <c r="C1157" s="418"/>
      <c r="D1157" s="418">
        <v>65</v>
      </c>
      <c r="E1157" s="414"/>
    </row>
    <row r="1158" ht="20.1" customHeight="1" spans="1:5">
      <c r="A1158" s="415" t="s">
        <v>2081</v>
      </c>
      <c r="B1158" s="416" t="s">
        <v>2082</v>
      </c>
      <c r="C1158" s="418"/>
      <c r="D1158" s="418"/>
      <c r="E1158" s="414"/>
    </row>
    <row r="1159" ht="20.1" customHeight="1" spans="1:5">
      <c r="A1159" s="415" t="s">
        <v>2083</v>
      </c>
      <c r="B1159" s="416" t="s">
        <v>2084</v>
      </c>
      <c r="C1159" s="418"/>
      <c r="D1159" s="418"/>
      <c r="E1159" s="414"/>
    </row>
    <row r="1160" ht="20.1" customHeight="1" spans="1:5">
      <c r="A1160" s="415" t="s">
        <v>2085</v>
      </c>
      <c r="B1160" s="416" t="s">
        <v>2086</v>
      </c>
      <c r="C1160" s="418"/>
      <c r="D1160" s="418"/>
      <c r="E1160" s="414"/>
    </row>
    <row r="1161" ht="20.1" customHeight="1" spans="1:5">
      <c r="A1161" s="415" t="s">
        <v>2087</v>
      </c>
      <c r="B1161" s="416" t="s">
        <v>2088</v>
      </c>
      <c r="C1161" s="418"/>
      <c r="D1161" s="418"/>
      <c r="E1161" s="414"/>
    </row>
    <row r="1162" ht="20.1" customHeight="1" spans="1:5">
      <c r="A1162" s="415" t="s">
        <v>2089</v>
      </c>
      <c r="B1162" s="416" t="s">
        <v>2090</v>
      </c>
      <c r="C1162" s="418"/>
      <c r="D1162" s="418"/>
      <c r="E1162" s="414"/>
    </row>
    <row r="1163" ht="20.1" customHeight="1" spans="1:5">
      <c r="A1163" s="415" t="s">
        <v>2091</v>
      </c>
      <c r="B1163" s="416" t="s">
        <v>2092</v>
      </c>
      <c r="C1163" s="418"/>
      <c r="D1163" s="418"/>
      <c r="E1163" s="414"/>
    </row>
    <row r="1164" ht="20.1" customHeight="1" spans="1:5">
      <c r="A1164" s="415" t="s">
        <v>2093</v>
      </c>
      <c r="B1164" s="416" t="s">
        <v>2094</v>
      </c>
      <c r="C1164" s="418"/>
      <c r="D1164" s="418"/>
      <c r="E1164" s="414"/>
    </row>
    <row r="1165" ht="20.1" customHeight="1" spans="1:5">
      <c r="A1165" s="415" t="s">
        <v>2095</v>
      </c>
      <c r="B1165" s="416" t="s">
        <v>2096</v>
      </c>
      <c r="C1165" s="418"/>
      <c r="D1165" s="418"/>
      <c r="E1165" s="414"/>
    </row>
    <row r="1166" ht="20.1" customHeight="1" spans="1:5">
      <c r="A1166" s="415" t="s">
        <v>2097</v>
      </c>
      <c r="B1166" s="416" t="s">
        <v>2098</v>
      </c>
      <c r="C1166" s="418"/>
      <c r="D1166" s="418"/>
      <c r="E1166" s="414"/>
    </row>
    <row r="1167" ht="20.1" customHeight="1" spans="1:5">
      <c r="A1167" s="415" t="s">
        <v>2099</v>
      </c>
      <c r="B1167" s="416" t="s">
        <v>2100</v>
      </c>
      <c r="C1167" s="418"/>
      <c r="D1167" s="418"/>
      <c r="E1167" s="414"/>
    </row>
    <row r="1168" ht="20.1" customHeight="1" spans="1:5">
      <c r="A1168" s="415" t="s">
        <v>2101</v>
      </c>
      <c r="B1168" s="416" t="s">
        <v>2102</v>
      </c>
      <c r="C1168" s="418"/>
      <c r="D1168" s="418"/>
      <c r="E1168" s="414"/>
    </row>
    <row r="1169" ht="20.1" customHeight="1" spans="1:5">
      <c r="A1169" s="415" t="s">
        <v>2103</v>
      </c>
      <c r="B1169" s="416" t="s">
        <v>2104</v>
      </c>
      <c r="C1169" s="418"/>
      <c r="D1169" s="418"/>
      <c r="E1169" s="414"/>
    </row>
    <row r="1170" ht="20.1" customHeight="1" spans="1:5">
      <c r="A1170" s="415" t="s">
        <v>2105</v>
      </c>
      <c r="B1170" s="416" t="s">
        <v>2106</v>
      </c>
      <c r="C1170" s="418"/>
      <c r="D1170" s="418"/>
      <c r="E1170" s="414"/>
    </row>
    <row r="1171" ht="20.1" customHeight="1" spans="1:5">
      <c r="A1171" s="415" t="s">
        <v>2107</v>
      </c>
      <c r="B1171" s="416" t="s">
        <v>2108</v>
      </c>
      <c r="C1171" s="418"/>
      <c r="D1171" s="418"/>
      <c r="E1171" s="414"/>
    </row>
    <row r="1172" ht="20.1" customHeight="1" spans="1:5">
      <c r="A1172" s="415" t="s">
        <v>2109</v>
      </c>
      <c r="B1172" s="416" t="s">
        <v>2110</v>
      </c>
      <c r="C1172" s="418"/>
      <c r="D1172" s="418"/>
      <c r="E1172" s="414"/>
    </row>
    <row r="1173" ht="20.1" customHeight="1" spans="1:5">
      <c r="A1173" s="415" t="s">
        <v>2111</v>
      </c>
      <c r="B1173" s="416" t="s">
        <v>2112</v>
      </c>
      <c r="C1173" s="418"/>
      <c r="D1173" s="418"/>
      <c r="E1173" s="414"/>
    </row>
    <row r="1174" ht="20.1" customHeight="1" spans="1:5">
      <c r="A1174" s="415" t="s">
        <v>2113</v>
      </c>
      <c r="B1174" s="416" t="s">
        <v>2114</v>
      </c>
      <c r="C1174" s="418"/>
      <c r="D1174" s="418"/>
      <c r="E1174" s="414"/>
    </row>
    <row r="1175" ht="20.1" customHeight="1" spans="1:5">
      <c r="A1175" s="415" t="s">
        <v>2115</v>
      </c>
      <c r="B1175" s="416" t="s">
        <v>2116</v>
      </c>
      <c r="C1175" s="418"/>
      <c r="D1175" s="418"/>
      <c r="E1175" s="414"/>
    </row>
    <row r="1176" ht="20.1" customHeight="1" spans="1:5">
      <c r="A1176" s="415" t="s">
        <v>2117</v>
      </c>
      <c r="B1176" s="416" t="s">
        <v>2118</v>
      </c>
      <c r="C1176" s="418"/>
      <c r="D1176" s="418"/>
      <c r="E1176" s="414"/>
    </row>
    <row r="1177" ht="20.1" customHeight="1" spans="1:5">
      <c r="A1177" s="415" t="s">
        <v>2119</v>
      </c>
      <c r="B1177" s="416" t="s">
        <v>155</v>
      </c>
      <c r="C1177" s="418"/>
      <c r="D1177" s="418"/>
      <c r="E1177" s="414"/>
    </row>
    <row r="1178" ht="20.1" customHeight="1" spans="1:5">
      <c r="A1178" s="415" t="s">
        <v>2120</v>
      </c>
      <c r="B1178" s="416" t="s">
        <v>2121</v>
      </c>
      <c r="C1178" s="418">
        <v>12</v>
      </c>
      <c r="D1178" s="418">
        <v>387</v>
      </c>
      <c r="E1178" s="414">
        <f>D1178/C1178-1</f>
        <v>31.25</v>
      </c>
    </row>
    <row r="1179" ht="20.1" customHeight="1" spans="1:5">
      <c r="A1179" s="411" t="s">
        <v>2122</v>
      </c>
      <c r="B1179" s="412" t="s">
        <v>2123</v>
      </c>
      <c r="C1179" s="413">
        <f>SUM(C1180:C1193)</f>
        <v>172</v>
      </c>
      <c r="D1179" s="413">
        <f>SUM(D1180:D1193)</f>
        <v>177</v>
      </c>
      <c r="E1179" s="414">
        <f>D1179/C1179-1</f>
        <v>0.029</v>
      </c>
    </row>
    <row r="1180" ht="20.1" customHeight="1" spans="1:5">
      <c r="A1180" s="415" t="s">
        <v>2124</v>
      </c>
      <c r="B1180" s="416" t="s">
        <v>137</v>
      </c>
      <c r="C1180" s="418">
        <v>0</v>
      </c>
      <c r="D1180" s="418">
        <v>0</v>
      </c>
      <c r="E1180" s="414"/>
    </row>
    <row r="1181" ht="20.1" customHeight="1" spans="1:5">
      <c r="A1181" s="415" t="s">
        <v>2125</v>
      </c>
      <c r="B1181" s="416" t="s">
        <v>139</v>
      </c>
      <c r="C1181" s="418">
        <v>0</v>
      </c>
      <c r="D1181" s="418">
        <v>0</v>
      </c>
      <c r="E1181" s="414"/>
    </row>
    <row r="1182" ht="20.1" customHeight="1" spans="1:5">
      <c r="A1182" s="415" t="s">
        <v>2126</v>
      </c>
      <c r="B1182" s="416" t="s">
        <v>141</v>
      </c>
      <c r="C1182" s="418">
        <v>0</v>
      </c>
      <c r="D1182" s="418">
        <v>0</v>
      </c>
      <c r="E1182" s="414"/>
    </row>
    <row r="1183" ht="20.1" customHeight="1" spans="1:5">
      <c r="A1183" s="415" t="s">
        <v>2127</v>
      </c>
      <c r="B1183" s="416" t="s">
        <v>2128</v>
      </c>
      <c r="C1183" s="418">
        <v>110</v>
      </c>
      <c r="D1183" s="418">
        <v>107</v>
      </c>
      <c r="E1183" s="414">
        <f>D1183/C1183-1</f>
        <v>-0.027</v>
      </c>
    </row>
    <row r="1184" ht="20.1" customHeight="1" spans="1:5">
      <c r="A1184" s="415" t="s">
        <v>2129</v>
      </c>
      <c r="B1184" s="416" t="s">
        <v>2130</v>
      </c>
      <c r="C1184" s="418">
        <v>0</v>
      </c>
      <c r="D1184" s="418">
        <v>30</v>
      </c>
      <c r="E1184" s="414"/>
    </row>
    <row r="1185" ht="20.1" customHeight="1" spans="1:5">
      <c r="A1185" s="415" t="s">
        <v>2131</v>
      </c>
      <c r="B1185" s="416" t="s">
        <v>2132</v>
      </c>
      <c r="C1185" s="418">
        <v>0</v>
      </c>
      <c r="D1185" s="418">
        <v>0</v>
      </c>
      <c r="E1185" s="414"/>
    </row>
    <row r="1186" ht="20.1" customHeight="1" spans="1:5">
      <c r="A1186" s="415" t="s">
        <v>2133</v>
      </c>
      <c r="B1186" s="416" t="s">
        <v>2134</v>
      </c>
      <c r="C1186" s="418">
        <v>0</v>
      </c>
      <c r="D1186" s="418">
        <v>0</v>
      </c>
      <c r="E1186" s="414"/>
    </row>
    <row r="1187" ht="20.1" customHeight="1" spans="1:5">
      <c r="A1187" s="415" t="s">
        <v>2135</v>
      </c>
      <c r="B1187" s="416" t="s">
        <v>2136</v>
      </c>
      <c r="C1187" s="418">
        <v>62</v>
      </c>
      <c r="D1187" s="418"/>
      <c r="E1187" s="414">
        <f>D1187/C1187-1</f>
        <v>-1</v>
      </c>
    </row>
    <row r="1188" ht="20.1" customHeight="1" spans="1:5">
      <c r="A1188" s="415" t="s">
        <v>2137</v>
      </c>
      <c r="B1188" s="416" t="s">
        <v>2138</v>
      </c>
      <c r="C1188" s="418"/>
      <c r="D1188" s="418">
        <v>20</v>
      </c>
      <c r="E1188" s="414"/>
    </row>
    <row r="1189" ht="20.1" customHeight="1" spans="1:5">
      <c r="A1189" s="415" t="s">
        <v>2139</v>
      </c>
      <c r="B1189" s="416" t="s">
        <v>2140</v>
      </c>
      <c r="C1189" s="418"/>
      <c r="D1189" s="418"/>
      <c r="E1189" s="414"/>
    </row>
    <row r="1190" ht="20.1" customHeight="1" spans="1:5">
      <c r="A1190" s="415" t="s">
        <v>2141</v>
      </c>
      <c r="B1190" s="416" t="s">
        <v>2142</v>
      </c>
      <c r="C1190" s="418"/>
      <c r="D1190" s="418"/>
      <c r="E1190" s="414"/>
    </row>
    <row r="1191" ht="20.1" customHeight="1" spans="1:5">
      <c r="A1191" s="415" t="s">
        <v>2143</v>
      </c>
      <c r="B1191" s="416" t="s">
        <v>2144</v>
      </c>
      <c r="C1191" s="418"/>
      <c r="D1191" s="418"/>
      <c r="E1191" s="414"/>
    </row>
    <row r="1192" ht="20.1" customHeight="1" spans="1:5">
      <c r="A1192" s="415" t="s">
        <v>2145</v>
      </c>
      <c r="B1192" s="416" t="s">
        <v>2146</v>
      </c>
      <c r="C1192" s="418"/>
      <c r="D1192" s="418"/>
      <c r="E1192" s="414"/>
    </row>
    <row r="1193" ht="20.1" customHeight="1" spans="1:5">
      <c r="A1193" s="415" t="s">
        <v>2147</v>
      </c>
      <c r="B1193" s="416" t="s">
        <v>2148</v>
      </c>
      <c r="C1193" s="418"/>
      <c r="D1193" s="418">
        <v>20</v>
      </c>
      <c r="E1193" s="414"/>
    </row>
    <row r="1194" ht="20.1" customHeight="1" spans="1:5">
      <c r="A1194" s="411" t="s">
        <v>2149</v>
      </c>
      <c r="B1194" s="412" t="s">
        <v>2150</v>
      </c>
      <c r="C1194" s="413"/>
      <c r="D1194" s="413"/>
      <c r="E1194" s="414"/>
    </row>
    <row r="1195" ht="20.1" customHeight="1" spans="1:5">
      <c r="A1195" s="416">
        <v>2209999</v>
      </c>
      <c r="B1195" s="416" t="s">
        <v>2151</v>
      </c>
      <c r="C1195" s="418"/>
      <c r="D1195" s="418"/>
      <c r="E1195" s="414"/>
    </row>
    <row r="1196" ht="20.1" customHeight="1" spans="1:5">
      <c r="A1196" s="411" t="s">
        <v>104</v>
      </c>
      <c r="B1196" s="412" t="s">
        <v>105</v>
      </c>
      <c r="C1196" s="413">
        <f>SUM(C1197,C1208,C1212)</f>
        <v>13536</v>
      </c>
      <c r="D1196" s="413">
        <f>SUM(D1197,D1208,D1212)</f>
        <v>21856</v>
      </c>
      <c r="E1196" s="414">
        <f>D1196/C1196-1</f>
        <v>0.615</v>
      </c>
    </row>
    <row r="1197" ht="20.1" customHeight="1" spans="1:5">
      <c r="A1197" s="411" t="s">
        <v>2152</v>
      </c>
      <c r="B1197" s="412" t="s">
        <v>2153</v>
      </c>
      <c r="C1197" s="413">
        <f>SUM(C1198:C1207)</f>
        <v>517</v>
      </c>
      <c r="D1197" s="413">
        <f>SUM(D1198:D1207)</f>
        <v>8772</v>
      </c>
      <c r="E1197" s="414">
        <f>D1197/C1197-1</f>
        <v>15.967</v>
      </c>
    </row>
    <row r="1198" ht="20.1" customHeight="1" spans="1:5">
      <c r="A1198" s="415" t="s">
        <v>2154</v>
      </c>
      <c r="B1198" s="416" t="s">
        <v>2155</v>
      </c>
      <c r="C1198" s="418">
        <v>0</v>
      </c>
      <c r="D1198" s="418">
        <v>0</v>
      </c>
      <c r="E1198" s="414"/>
    </row>
    <row r="1199" ht="20.1" customHeight="1" spans="1:5">
      <c r="A1199" s="415" t="s">
        <v>2156</v>
      </c>
      <c r="B1199" s="416" t="s">
        <v>2157</v>
      </c>
      <c r="C1199" s="418">
        <v>0</v>
      </c>
      <c r="D1199" s="418">
        <v>0</v>
      </c>
      <c r="E1199" s="414"/>
    </row>
    <row r="1200" ht="20.1" customHeight="1" spans="1:5">
      <c r="A1200" s="415" t="s">
        <v>2158</v>
      </c>
      <c r="B1200" s="416" t="s">
        <v>2159</v>
      </c>
      <c r="C1200" s="418">
        <v>0</v>
      </c>
      <c r="D1200" s="418">
        <v>0</v>
      </c>
      <c r="E1200" s="414"/>
    </row>
    <row r="1201" ht="20.1" customHeight="1" spans="1:5">
      <c r="A1201" s="415" t="s">
        <v>2160</v>
      </c>
      <c r="B1201" s="416" t="s">
        <v>2161</v>
      </c>
      <c r="C1201" s="418">
        <v>0</v>
      </c>
      <c r="D1201" s="418">
        <v>0</v>
      </c>
      <c r="E1201" s="414"/>
    </row>
    <row r="1202" ht="20.1" customHeight="1" spans="1:5">
      <c r="A1202" s="415" t="s">
        <v>2162</v>
      </c>
      <c r="B1202" s="416" t="s">
        <v>2163</v>
      </c>
      <c r="C1202" s="418">
        <v>221</v>
      </c>
      <c r="D1202" s="418">
        <v>174</v>
      </c>
      <c r="E1202" s="414">
        <f>D1202/C1202-1</f>
        <v>-0.213</v>
      </c>
    </row>
    <row r="1203" ht="20.1" customHeight="1" spans="1:5">
      <c r="A1203" s="415" t="s">
        <v>2164</v>
      </c>
      <c r="B1203" s="416" t="s">
        <v>2165</v>
      </c>
      <c r="C1203" s="418">
        <v>3</v>
      </c>
      <c r="D1203" s="418"/>
      <c r="E1203" s="414"/>
    </row>
    <row r="1204" ht="20.1" customHeight="1" spans="1:5">
      <c r="A1204" s="415" t="s">
        <v>2166</v>
      </c>
      <c r="B1204" s="416" t="s">
        <v>2167</v>
      </c>
      <c r="C1204" s="418">
        <v>0</v>
      </c>
      <c r="D1204" s="418">
        <v>0</v>
      </c>
      <c r="E1204" s="414"/>
    </row>
    <row r="1205" ht="20.1" customHeight="1" spans="1:5">
      <c r="A1205" s="415" t="s">
        <v>2168</v>
      </c>
      <c r="B1205" s="416" t="s">
        <v>2169</v>
      </c>
      <c r="C1205" s="418">
        <v>293</v>
      </c>
      <c r="D1205" s="418">
        <v>8598</v>
      </c>
      <c r="E1205" s="414">
        <f>D1205/C1205-1</f>
        <v>28.345</v>
      </c>
    </row>
    <row r="1206" ht="20.1" customHeight="1" spans="1:5">
      <c r="A1206" s="415" t="s">
        <v>2170</v>
      </c>
      <c r="B1206" s="416" t="s">
        <v>2171</v>
      </c>
      <c r="C1206" s="418"/>
      <c r="D1206" s="418"/>
      <c r="E1206" s="414"/>
    </row>
    <row r="1207" ht="20.1" customHeight="1" spans="1:5">
      <c r="A1207" s="415" t="s">
        <v>2172</v>
      </c>
      <c r="B1207" s="416" t="s">
        <v>2173</v>
      </c>
      <c r="C1207" s="418"/>
      <c r="D1207" s="418"/>
      <c r="E1207" s="414"/>
    </row>
    <row r="1208" ht="20.1" customHeight="1" spans="1:5">
      <c r="A1208" s="411" t="s">
        <v>2174</v>
      </c>
      <c r="B1208" s="412" t="s">
        <v>2175</v>
      </c>
      <c r="C1208" s="413">
        <f>SUM(C1209:C1211)</f>
        <v>13019</v>
      </c>
      <c r="D1208" s="413">
        <f>SUM(D1209:D1211)</f>
        <v>13084</v>
      </c>
      <c r="E1208" s="414">
        <f>D1208/C1208-1</f>
        <v>0.005</v>
      </c>
    </row>
    <row r="1209" ht="20.1" customHeight="1" spans="1:5">
      <c r="A1209" s="415" t="s">
        <v>2176</v>
      </c>
      <c r="B1209" s="416" t="s">
        <v>2177</v>
      </c>
      <c r="C1209" s="418">
        <v>13019</v>
      </c>
      <c r="D1209" s="418">
        <v>13084</v>
      </c>
      <c r="E1209" s="414">
        <f>D1209/C1209-1</f>
        <v>0.005</v>
      </c>
    </row>
    <row r="1210" ht="20.1" customHeight="1" spans="1:5">
      <c r="A1210" s="415" t="s">
        <v>2178</v>
      </c>
      <c r="B1210" s="416" t="s">
        <v>2179</v>
      </c>
      <c r="C1210" s="418">
        <v>0</v>
      </c>
      <c r="D1210" s="418"/>
      <c r="E1210" s="414"/>
    </row>
    <row r="1211" ht="20.1" customHeight="1" spans="1:5">
      <c r="A1211" s="415" t="s">
        <v>2180</v>
      </c>
      <c r="B1211" s="416" t="s">
        <v>2181</v>
      </c>
      <c r="C1211" s="418"/>
      <c r="D1211" s="418"/>
      <c r="E1211" s="414"/>
    </row>
    <row r="1212" ht="20.1" customHeight="1" spans="1:5">
      <c r="A1212" s="411" t="s">
        <v>2182</v>
      </c>
      <c r="B1212" s="412" t="s">
        <v>2183</v>
      </c>
      <c r="C1212" s="413">
        <f>SUM(C1213:C1215)</f>
        <v>0</v>
      </c>
      <c r="D1212" s="413"/>
      <c r="E1212" s="414"/>
    </row>
    <row r="1213" ht="20.1" customHeight="1" spans="1:5">
      <c r="A1213" s="415" t="s">
        <v>2184</v>
      </c>
      <c r="B1213" s="416" t="s">
        <v>2185</v>
      </c>
      <c r="C1213" s="418">
        <v>0</v>
      </c>
      <c r="D1213" s="418"/>
      <c r="E1213" s="414"/>
    </row>
    <row r="1214" ht="20.1" customHeight="1" spans="1:5">
      <c r="A1214" s="415" t="s">
        <v>2186</v>
      </c>
      <c r="B1214" s="416" t="s">
        <v>2187</v>
      </c>
      <c r="C1214" s="418"/>
      <c r="D1214" s="418"/>
      <c r="E1214" s="414"/>
    </row>
    <row r="1215" ht="20.1" customHeight="1" spans="1:5">
      <c r="A1215" s="415" t="s">
        <v>2188</v>
      </c>
      <c r="B1215" s="416" t="s">
        <v>2189</v>
      </c>
      <c r="C1215" s="418">
        <v>0</v>
      </c>
      <c r="D1215" s="418"/>
      <c r="E1215" s="414"/>
    </row>
    <row r="1216" ht="20.1" customHeight="1" spans="1:5">
      <c r="A1216" s="411" t="s">
        <v>106</v>
      </c>
      <c r="B1216" s="412" t="s">
        <v>107</v>
      </c>
      <c r="C1216" s="413">
        <f>SUM(C1217,C1235,C1249,C1255,C1261,)</f>
        <v>350</v>
      </c>
      <c r="D1216" s="413">
        <f>SUM(D1217,D1235,D1249,D1255,D1261,)</f>
        <v>378</v>
      </c>
      <c r="E1216" s="414">
        <f>D1216/C1216-1</f>
        <v>0.08</v>
      </c>
    </row>
    <row r="1217" ht="20.1" customHeight="1" spans="1:5">
      <c r="A1217" s="411" t="s">
        <v>2190</v>
      </c>
      <c r="B1217" s="412" t="s">
        <v>2191</v>
      </c>
      <c r="C1217" s="413">
        <f>SUM(C1218:C1234)</f>
        <v>0</v>
      </c>
      <c r="D1217" s="413">
        <f>SUM(D1218:D1234)</f>
        <v>36</v>
      </c>
      <c r="E1217" s="414"/>
    </row>
    <row r="1218" ht="20.1" customHeight="1" spans="1:5">
      <c r="A1218" s="415" t="s">
        <v>2192</v>
      </c>
      <c r="B1218" s="416" t="s">
        <v>137</v>
      </c>
      <c r="C1218" s="418"/>
      <c r="D1218" s="418"/>
      <c r="E1218" s="414"/>
    </row>
    <row r="1219" ht="20.1" customHeight="1" spans="1:5">
      <c r="A1219" s="415" t="s">
        <v>2193</v>
      </c>
      <c r="B1219" s="416" t="s">
        <v>139</v>
      </c>
      <c r="C1219" s="418">
        <v>0</v>
      </c>
      <c r="D1219" s="418"/>
      <c r="E1219" s="414"/>
    </row>
    <row r="1220" ht="20.1" customHeight="1" spans="1:5">
      <c r="A1220" s="415" t="s">
        <v>2194</v>
      </c>
      <c r="B1220" s="416" t="s">
        <v>141</v>
      </c>
      <c r="C1220" s="418"/>
      <c r="D1220" s="418"/>
      <c r="E1220" s="414"/>
    </row>
    <row r="1221" ht="20.1" customHeight="1" spans="1:5">
      <c r="A1221" s="415" t="s">
        <v>2195</v>
      </c>
      <c r="B1221" s="416" t="s">
        <v>2196</v>
      </c>
      <c r="C1221" s="418">
        <v>0</v>
      </c>
      <c r="D1221" s="418"/>
      <c r="E1221" s="414"/>
    </row>
    <row r="1222" ht="20.1" customHeight="1" spans="1:5">
      <c r="A1222" s="415" t="s">
        <v>2197</v>
      </c>
      <c r="B1222" s="416" t="s">
        <v>2198</v>
      </c>
      <c r="C1222" s="418">
        <v>0</v>
      </c>
      <c r="D1222" s="418"/>
      <c r="E1222" s="414"/>
    </row>
    <row r="1223" ht="20.1" customHeight="1" spans="1:5">
      <c r="A1223" s="415" t="s">
        <v>2199</v>
      </c>
      <c r="B1223" s="416" t="s">
        <v>2200</v>
      </c>
      <c r="C1223" s="418"/>
      <c r="D1223" s="418"/>
      <c r="E1223" s="414"/>
    </row>
    <row r="1224" ht="20.1" customHeight="1" spans="1:5">
      <c r="A1224" s="415" t="s">
        <v>2201</v>
      </c>
      <c r="B1224" s="416" t="s">
        <v>2202</v>
      </c>
      <c r="C1224" s="418">
        <v>0</v>
      </c>
      <c r="D1224" s="418"/>
      <c r="E1224" s="414"/>
    </row>
    <row r="1225" ht="20.1" customHeight="1" spans="1:5">
      <c r="A1225" s="415" t="s">
        <v>2203</v>
      </c>
      <c r="B1225" s="416" t="s">
        <v>2204</v>
      </c>
      <c r="C1225" s="418"/>
      <c r="D1225" s="418">
        <v>5</v>
      </c>
      <c r="E1225" s="414"/>
    </row>
    <row r="1226" ht="20.1" customHeight="1" spans="1:5">
      <c r="A1226" s="415" t="s">
        <v>2205</v>
      </c>
      <c r="B1226" s="416" t="s">
        <v>2206</v>
      </c>
      <c r="C1226" s="418">
        <v>0</v>
      </c>
      <c r="D1226" s="418"/>
      <c r="E1226" s="414"/>
    </row>
    <row r="1227" ht="20.1" customHeight="1" spans="1:5">
      <c r="A1227" s="415" t="s">
        <v>2207</v>
      </c>
      <c r="B1227" s="416" t="s">
        <v>2208</v>
      </c>
      <c r="C1227" s="418">
        <v>0</v>
      </c>
      <c r="D1227" s="418"/>
      <c r="E1227" s="414"/>
    </row>
    <row r="1228" ht="20.1" customHeight="1" spans="1:5">
      <c r="A1228" s="415" t="s">
        <v>2209</v>
      </c>
      <c r="B1228" s="416" t="s">
        <v>2210</v>
      </c>
      <c r="C1228" s="418"/>
      <c r="D1228" s="418">
        <v>18</v>
      </c>
      <c r="E1228" s="414"/>
    </row>
    <row r="1229" ht="20.1" customHeight="1" spans="1:5">
      <c r="A1229" s="415" t="s">
        <v>2211</v>
      </c>
      <c r="B1229" s="416" t="s">
        <v>2212</v>
      </c>
      <c r="C1229" s="418">
        <v>0</v>
      </c>
      <c r="D1229" s="418"/>
      <c r="E1229" s="414"/>
    </row>
    <row r="1230" ht="20.1" customHeight="1" spans="1:5">
      <c r="A1230" s="417">
        <v>2220119</v>
      </c>
      <c r="B1230" s="425" t="s">
        <v>2213</v>
      </c>
      <c r="C1230" s="418">
        <v>0</v>
      </c>
      <c r="D1230" s="418"/>
      <c r="E1230" s="414"/>
    </row>
    <row r="1231" ht="20.1" customHeight="1" spans="1:5">
      <c r="A1231" s="417">
        <v>2220120</v>
      </c>
      <c r="B1231" s="425" t="s">
        <v>2214</v>
      </c>
      <c r="C1231" s="418">
        <v>0</v>
      </c>
      <c r="D1231" s="418"/>
      <c r="E1231" s="414"/>
    </row>
    <row r="1232" ht="20.1" customHeight="1" spans="1:5">
      <c r="A1232" s="417">
        <v>2220121</v>
      </c>
      <c r="B1232" s="425" t="s">
        <v>2215</v>
      </c>
      <c r="C1232" s="418"/>
      <c r="D1232" s="418"/>
      <c r="E1232" s="414"/>
    </row>
    <row r="1233" ht="20.1" customHeight="1" spans="1:5">
      <c r="A1233" s="415" t="s">
        <v>2216</v>
      </c>
      <c r="B1233" s="416" t="s">
        <v>155</v>
      </c>
      <c r="C1233" s="418"/>
      <c r="D1233" s="418"/>
      <c r="E1233" s="414"/>
    </row>
    <row r="1234" ht="20.1" customHeight="1" spans="1:5">
      <c r="A1234" s="415" t="s">
        <v>2217</v>
      </c>
      <c r="B1234" s="416" t="s">
        <v>2218</v>
      </c>
      <c r="C1234" s="418"/>
      <c r="D1234" s="418">
        <v>13</v>
      </c>
      <c r="E1234" s="414"/>
    </row>
    <row r="1235" ht="20.1" customHeight="1" spans="1:5">
      <c r="A1235" s="411" t="s">
        <v>2219</v>
      </c>
      <c r="B1235" s="412" t="s">
        <v>2220</v>
      </c>
      <c r="C1235" s="413">
        <f>SUM(C1236:C1248)</f>
        <v>0</v>
      </c>
      <c r="D1235" s="413"/>
      <c r="E1235" s="414"/>
    </row>
    <row r="1236" ht="20.1" customHeight="1" spans="1:5">
      <c r="A1236" s="415" t="s">
        <v>2221</v>
      </c>
      <c r="B1236" s="416" t="s">
        <v>137</v>
      </c>
      <c r="C1236" s="418">
        <v>0</v>
      </c>
      <c r="D1236" s="418"/>
      <c r="E1236" s="414"/>
    </row>
    <row r="1237" ht="20.1" customHeight="1" spans="1:5">
      <c r="A1237" s="415" t="s">
        <v>2222</v>
      </c>
      <c r="B1237" s="416" t="s">
        <v>139</v>
      </c>
      <c r="C1237" s="418">
        <v>0</v>
      </c>
      <c r="D1237" s="418"/>
      <c r="E1237" s="414"/>
    </row>
    <row r="1238" ht="20.1" customHeight="1" spans="1:5">
      <c r="A1238" s="415" t="s">
        <v>2223</v>
      </c>
      <c r="B1238" s="416" t="s">
        <v>141</v>
      </c>
      <c r="C1238" s="418">
        <v>0</v>
      </c>
      <c r="D1238" s="418"/>
      <c r="E1238" s="414"/>
    </row>
    <row r="1239" ht="20.1" customHeight="1" spans="1:5">
      <c r="A1239" s="415" t="s">
        <v>2224</v>
      </c>
      <c r="B1239" s="416" t="s">
        <v>2225</v>
      </c>
      <c r="C1239" s="418">
        <v>0</v>
      </c>
      <c r="D1239" s="418"/>
      <c r="E1239" s="414"/>
    </row>
    <row r="1240" ht="20.1" customHeight="1" spans="1:5">
      <c r="A1240" s="415" t="s">
        <v>2226</v>
      </c>
      <c r="B1240" s="416" t="s">
        <v>2227</v>
      </c>
      <c r="C1240" s="418">
        <v>0</v>
      </c>
      <c r="D1240" s="418"/>
      <c r="E1240" s="414"/>
    </row>
    <row r="1241" ht="20.1" customHeight="1" spans="1:5">
      <c r="A1241" s="415" t="s">
        <v>2228</v>
      </c>
      <c r="B1241" s="416" t="s">
        <v>2229</v>
      </c>
      <c r="C1241" s="418">
        <v>0</v>
      </c>
      <c r="D1241" s="418"/>
      <c r="E1241" s="414"/>
    </row>
    <row r="1242" ht="20.1" customHeight="1" spans="1:5">
      <c r="A1242" s="415" t="s">
        <v>2230</v>
      </c>
      <c r="B1242" s="416" t="s">
        <v>2231</v>
      </c>
      <c r="C1242" s="418">
        <v>0</v>
      </c>
      <c r="D1242" s="418"/>
      <c r="E1242" s="414"/>
    </row>
    <row r="1243" ht="20.1" customHeight="1" spans="1:5">
      <c r="A1243" s="415" t="s">
        <v>2232</v>
      </c>
      <c r="B1243" s="416" t="s">
        <v>2233</v>
      </c>
      <c r="C1243" s="418">
        <v>0</v>
      </c>
      <c r="D1243" s="418"/>
      <c r="E1243" s="414"/>
    </row>
    <row r="1244" ht="20.1" customHeight="1" spans="1:5">
      <c r="A1244" s="415" t="s">
        <v>2234</v>
      </c>
      <c r="B1244" s="416" t="s">
        <v>2235</v>
      </c>
      <c r="C1244" s="418">
        <v>0</v>
      </c>
      <c r="D1244" s="418"/>
      <c r="E1244" s="414"/>
    </row>
    <row r="1245" ht="20.1" customHeight="1" spans="1:5">
      <c r="A1245" s="415" t="s">
        <v>2236</v>
      </c>
      <c r="B1245" s="416" t="s">
        <v>2237</v>
      </c>
      <c r="C1245" s="418">
        <v>0</v>
      </c>
      <c r="D1245" s="418"/>
      <c r="E1245" s="414"/>
    </row>
    <row r="1246" ht="20.1" customHeight="1" spans="1:5">
      <c r="A1246" s="415" t="s">
        <v>2238</v>
      </c>
      <c r="B1246" s="416" t="s">
        <v>2239</v>
      </c>
      <c r="C1246" s="418">
        <v>0</v>
      </c>
      <c r="D1246" s="418"/>
      <c r="E1246" s="414"/>
    </row>
    <row r="1247" ht="20.1" customHeight="1" spans="1:5">
      <c r="A1247" s="415" t="s">
        <v>2240</v>
      </c>
      <c r="B1247" s="416" t="s">
        <v>155</v>
      </c>
      <c r="C1247" s="418"/>
      <c r="D1247" s="418"/>
      <c r="E1247" s="414"/>
    </row>
    <row r="1248" ht="20.1" customHeight="1" spans="1:5">
      <c r="A1248" s="415" t="s">
        <v>2241</v>
      </c>
      <c r="B1248" s="416" t="s">
        <v>2242</v>
      </c>
      <c r="C1248" s="418"/>
      <c r="D1248" s="418"/>
      <c r="E1248" s="414"/>
    </row>
    <row r="1249" ht="20.1" customHeight="1" spans="1:5">
      <c r="A1249" s="411" t="s">
        <v>2243</v>
      </c>
      <c r="B1249" s="412" t="s">
        <v>2244</v>
      </c>
      <c r="C1249" s="413">
        <f>SUM(C1250:C1254)</f>
        <v>0</v>
      </c>
      <c r="D1249" s="413"/>
      <c r="E1249" s="414"/>
    </row>
    <row r="1250" ht="20.1" customHeight="1" spans="1:5">
      <c r="A1250" s="415" t="s">
        <v>2245</v>
      </c>
      <c r="B1250" s="416" t="s">
        <v>2246</v>
      </c>
      <c r="C1250" s="418">
        <v>0</v>
      </c>
      <c r="D1250" s="418"/>
      <c r="E1250" s="414"/>
    </row>
    <row r="1251" ht="20.1" customHeight="1" spans="1:5">
      <c r="A1251" s="415" t="s">
        <v>2247</v>
      </c>
      <c r="B1251" s="416" t="s">
        <v>2248</v>
      </c>
      <c r="C1251" s="418">
        <v>0</v>
      </c>
      <c r="D1251" s="418"/>
      <c r="E1251" s="414"/>
    </row>
    <row r="1252" ht="20.1" customHeight="1" spans="1:5">
      <c r="A1252" s="415" t="s">
        <v>2249</v>
      </c>
      <c r="B1252" s="416" t="s">
        <v>2250</v>
      </c>
      <c r="C1252" s="418">
        <v>0</v>
      </c>
      <c r="D1252" s="418"/>
      <c r="E1252" s="414"/>
    </row>
    <row r="1253" ht="20.1" customHeight="1" spans="1:5">
      <c r="A1253" s="417">
        <v>2220305</v>
      </c>
      <c r="B1253" s="425" t="s">
        <v>2251</v>
      </c>
      <c r="C1253" s="418">
        <v>0</v>
      </c>
      <c r="D1253" s="418"/>
      <c r="E1253" s="414"/>
    </row>
    <row r="1254" ht="20.1" customHeight="1" spans="1:5">
      <c r="A1254" s="415" t="s">
        <v>2252</v>
      </c>
      <c r="B1254" s="416" t="s">
        <v>2253</v>
      </c>
      <c r="C1254" s="418">
        <v>0</v>
      </c>
      <c r="D1254" s="418"/>
      <c r="E1254" s="414"/>
    </row>
    <row r="1255" ht="20.1" customHeight="1" spans="1:5">
      <c r="A1255" s="411" t="s">
        <v>2254</v>
      </c>
      <c r="B1255" s="412" t="s">
        <v>2255</v>
      </c>
      <c r="C1255" s="413">
        <f>SUM(C1256:C1260)</f>
        <v>350</v>
      </c>
      <c r="D1255" s="413">
        <f>SUM(D1256:D1260)</f>
        <v>342</v>
      </c>
      <c r="E1255" s="414">
        <f>D1255/C1255-1</f>
        <v>-0.023</v>
      </c>
    </row>
    <row r="1256" ht="20.1" customHeight="1" spans="1:5">
      <c r="A1256" s="415" t="s">
        <v>2256</v>
      </c>
      <c r="B1256" s="416" t="s">
        <v>2257</v>
      </c>
      <c r="C1256" s="418">
        <v>350</v>
      </c>
      <c r="D1256" s="418">
        <v>210</v>
      </c>
      <c r="E1256" s="414">
        <f>D1256/C1256-1</f>
        <v>-0.4</v>
      </c>
    </row>
    <row r="1257" ht="20.1" customHeight="1" spans="1:5">
      <c r="A1257" s="415" t="s">
        <v>2258</v>
      </c>
      <c r="B1257" s="416" t="s">
        <v>2259</v>
      </c>
      <c r="C1257" s="418">
        <v>0</v>
      </c>
      <c r="D1257" s="418">
        <v>102</v>
      </c>
      <c r="E1257" s="414"/>
    </row>
    <row r="1258" ht="20.1" customHeight="1" spans="1:5">
      <c r="A1258" s="415" t="s">
        <v>2260</v>
      </c>
      <c r="B1258" s="416" t="s">
        <v>2261</v>
      </c>
      <c r="C1258" s="418">
        <v>0</v>
      </c>
      <c r="D1258" s="418"/>
      <c r="E1258" s="414"/>
    </row>
    <row r="1259" ht="20.1" customHeight="1" spans="1:5">
      <c r="A1259" s="415" t="s">
        <v>2262</v>
      </c>
      <c r="B1259" s="416" t="s">
        <v>2263</v>
      </c>
      <c r="C1259" s="418">
        <v>0</v>
      </c>
      <c r="D1259" s="418"/>
      <c r="E1259" s="414"/>
    </row>
    <row r="1260" ht="20.1" customHeight="1" spans="1:5">
      <c r="A1260" s="415" t="s">
        <v>2264</v>
      </c>
      <c r="B1260" s="416" t="s">
        <v>2265</v>
      </c>
      <c r="C1260" s="418">
        <v>0</v>
      </c>
      <c r="D1260" s="418">
        <v>30</v>
      </c>
      <c r="E1260" s="414"/>
    </row>
    <row r="1261" ht="20.1" customHeight="1" spans="1:5">
      <c r="A1261" s="411" t="s">
        <v>2266</v>
      </c>
      <c r="B1261" s="412" t="s">
        <v>2267</v>
      </c>
      <c r="C1261" s="413">
        <f>SUM(C1269:C1273)</f>
        <v>0</v>
      </c>
      <c r="D1261" s="413"/>
      <c r="E1261" s="414"/>
    </row>
    <row r="1262" ht="20.1" customHeight="1" spans="1:5">
      <c r="A1262" s="415" t="s">
        <v>2268</v>
      </c>
      <c r="B1262" s="416" t="s">
        <v>2269</v>
      </c>
      <c r="C1262" s="418">
        <v>0</v>
      </c>
      <c r="D1262" s="418"/>
      <c r="E1262" s="414"/>
    </row>
    <row r="1263" ht="20.1" customHeight="1" spans="1:5">
      <c r="A1263" s="415" t="s">
        <v>2270</v>
      </c>
      <c r="B1263" s="416" t="s">
        <v>2271</v>
      </c>
      <c r="C1263" s="418">
        <v>0</v>
      </c>
      <c r="D1263" s="418"/>
      <c r="E1263" s="414"/>
    </row>
    <row r="1264" ht="20.1" customHeight="1" spans="1:5">
      <c r="A1264" s="415" t="s">
        <v>2272</v>
      </c>
      <c r="B1264" s="416" t="s">
        <v>2273</v>
      </c>
      <c r="C1264" s="418">
        <v>0</v>
      </c>
      <c r="D1264" s="418"/>
      <c r="E1264" s="414"/>
    </row>
    <row r="1265" ht="20.1" customHeight="1" spans="1:5">
      <c r="A1265" s="415" t="s">
        <v>2274</v>
      </c>
      <c r="B1265" s="416" t="s">
        <v>2275</v>
      </c>
      <c r="C1265" s="418">
        <v>0</v>
      </c>
      <c r="D1265" s="418"/>
      <c r="E1265" s="414"/>
    </row>
    <row r="1266" ht="20.1" customHeight="1" spans="1:5">
      <c r="A1266" s="415" t="s">
        <v>2276</v>
      </c>
      <c r="B1266" s="416" t="s">
        <v>2277</v>
      </c>
      <c r="C1266" s="418">
        <v>0</v>
      </c>
      <c r="D1266" s="418"/>
      <c r="E1266" s="414"/>
    </row>
    <row r="1267" ht="20.1" customHeight="1" spans="1:5">
      <c r="A1267" s="415" t="s">
        <v>2278</v>
      </c>
      <c r="B1267" s="416" t="s">
        <v>2279</v>
      </c>
      <c r="C1267" s="418">
        <v>0</v>
      </c>
      <c r="D1267" s="418"/>
      <c r="E1267" s="414"/>
    </row>
    <row r="1268" ht="20.1" customHeight="1" spans="1:5">
      <c r="A1268" s="415" t="s">
        <v>2280</v>
      </c>
      <c r="B1268" s="416" t="s">
        <v>2281</v>
      </c>
      <c r="C1268" s="418">
        <v>0</v>
      </c>
      <c r="D1268" s="418"/>
      <c r="E1268" s="414"/>
    </row>
    <row r="1269" ht="20.1" customHeight="1" spans="1:5">
      <c r="A1269" s="415" t="s">
        <v>2282</v>
      </c>
      <c r="B1269" s="416" t="s">
        <v>2283</v>
      </c>
      <c r="C1269" s="418"/>
      <c r="D1269" s="418"/>
      <c r="E1269" s="414"/>
    </row>
    <row r="1270" ht="20.1" customHeight="1" spans="1:5">
      <c r="A1270" s="415" t="s">
        <v>2284</v>
      </c>
      <c r="B1270" s="416" t="s">
        <v>2285</v>
      </c>
      <c r="C1270" s="418"/>
      <c r="D1270" s="418"/>
      <c r="E1270" s="414"/>
    </row>
    <row r="1271" ht="20.1" customHeight="1" spans="1:5">
      <c r="A1271" s="415" t="s">
        <v>2286</v>
      </c>
      <c r="B1271" s="416" t="s">
        <v>2287</v>
      </c>
      <c r="C1271" s="418">
        <v>0</v>
      </c>
      <c r="D1271" s="418"/>
      <c r="E1271" s="414"/>
    </row>
    <row r="1272" ht="20.1" customHeight="1" spans="1:5">
      <c r="A1272" s="416">
        <v>2220511</v>
      </c>
      <c r="B1272" s="416" t="s">
        <v>2288</v>
      </c>
      <c r="C1272" s="418">
        <v>0</v>
      </c>
      <c r="D1272" s="418"/>
      <c r="E1272" s="414"/>
    </row>
    <row r="1273" ht="20.1" customHeight="1" spans="1:5">
      <c r="A1273" s="415" t="s">
        <v>2289</v>
      </c>
      <c r="B1273" s="416" t="s">
        <v>2290</v>
      </c>
      <c r="C1273" s="418">
        <v>0</v>
      </c>
      <c r="D1273" s="418"/>
      <c r="E1273" s="414"/>
    </row>
    <row r="1274" ht="20.1" customHeight="1" spans="1:5">
      <c r="A1274" s="411" t="s">
        <v>108</v>
      </c>
      <c r="B1274" s="412" t="s">
        <v>109</v>
      </c>
      <c r="C1274" s="413">
        <f>SUM(C1275,C1287,C1293,C1299,C1307,C1320,C1324,C1330)</f>
        <v>4239</v>
      </c>
      <c r="D1274" s="413">
        <f>SUM(D1275,D1287,D1293,D1299,D1307,D1320,D1324,D1330)</f>
        <v>3235</v>
      </c>
      <c r="E1274" s="414">
        <f>D1274/C1274-1</f>
        <v>-0.237</v>
      </c>
    </row>
    <row r="1275" ht="20.1" customHeight="1" spans="1:5">
      <c r="A1275" s="411" t="s">
        <v>2291</v>
      </c>
      <c r="B1275" s="412" t="s">
        <v>2292</v>
      </c>
      <c r="C1275" s="413">
        <f>SUM(C1276:C1286)</f>
        <v>666</v>
      </c>
      <c r="D1275" s="413">
        <f>SUM(D1276:D1286)</f>
        <v>785</v>
      </c>
      <c r="E1275" s="414">
        <f>D1275/C1275-1</f>
        <v>0.179</v>
      </c>
    </row>
    <row r="1276" s="149" customFormat="1" ht="20.1" customHeight="1" spans="1:5">
      <c r="A1276" s="415" t="s">
        <v>2293</v>
      </c>
      <c r="B1276" s="416" t="s">
        <v>137</v>
      </c>
      <c r="C1276" s="418"/>
      <c r="D1276" s="418"/>
      <c r="E1276" s="414"/>
    </row>
    <row r="1277" ht="20.1" customHeight="1" spans="1:5">
      <c r="A1277" s="415" t="s">
        <v>2294</v>
      </c>
      <c r="B1277" s="416" t="s">
        <v>139</v>
      </c>
      <c r="C1277" s="418"/>
      <c r="D1277" s="418"/>
      <c r="E1277" s="414"/>
    </row>
    <row r="1278" ht="20.1" customHeight="1" spans="1:5">
      <c r="A1278" s="415" t="s">
        <v>2295</v>
      </c>
      <c r="B1278" s="416" t="s">
        <v>141</v>
      </c>
      <c r="C1278" s="418"/>
      <c r="D1278" s="418"/>
      <c r="E1278" s="414"/>
    </row>
    <row r="1279" ht="20.1" customHeight="1" spans="1:5">
      <c r="A1279" s="415" t="s">
        <v>2296</v>
      </c>
      <c r="B1279" s="416" t="s">
        <v>2297</v>
      </c>
      <c r="C1279" s="418">
        <v>10</v>
      </c>
      <c r="D1279" s="418">
        <v>39</v>
      </c>
      <c r="E1279" s="414">
        <f>D1279/C1279-1</f>
        <v>2.9</v>
      </c>
    </row>
    <row r="1280" ht="20.1" customHeight="1" spans="1:5">
      <c r="A1280" s="415" t="s">
        <v>2298</v>
      </c>
      <c r="B1280" s="416" t="s">
        <v>2299</v>
      </c>
      <c r="C1280" s="418"/>
      <c r="D1280" s="418"/>
      <c r="E1280" s="414"/>
    </row>
    <row r="1281" ht="20.1" customHeight="1" spans="1:5">
      <c r="A1281" s="415" t="s">
        <v>2300</v>
      </c>
      <c r="B1281" s="416" t="s">
        <v>2301</v>
      </c>
      <c r="C1281" s="418">
        <v>626</v>
      </c>
      <c r="D1281" s="418">
        <v>674</v>
      </c>
      <c r="E1281" s="414">
        <f>D1281/C1281-1</f>
        <v>0.077</v>
      </c>
    </row>
    <row r="1282" ht="20.1" customHeight="1" spans="1:5">
      <c r="A1282" s="415" t="s">
        <v>2302</v>
      </c>
      <c r="B1282" s="416" t="s">
        <v>2303</v>
      </c>
      <c r="C1282" s="418">
        <v>10</v>
      </c>
      <c r="D1282" s="418"/>
      <c r="E1282" s="414">
        <f>D1282/C1282-1</f>
        <v>-1</v>
      </c>
    </row>
    <row r="1283" ht="20.1" customHeight="1" spans="1:5">
      <c r="A1283" s="415" t="s">
        <v>2304</v>
      </c>
      <c r="B1283" s="416" t="s">
        <v>2305</v>
      </c>
      <c r="C1283" s="418">
        <v>20</v>
      </c>
      <c r="D1283" s="418">
        <v>22</v>
      </c>
      <c r="E1283" s="414">
        <f>D1283/C1283-1</f>
        <v>0.1</v>
      </c>
    </row>
    <row r="1284" ht="20.1" customHeight="1" spans="1:5">
      <c r="A1284" s="415" t="s">
        <v>2306</v>
      </c>
      <c r="B1284" s="416" t="s">
        <v>2307</v>
      </c>
      <c r="C1284" s="418"/>
      <c r="D1284" s="418"/>
      <c r="E1284" s="414"/>
    </row>
    <row r="1285" ht="20.1" customHeight="1" spans="1:5">
      <c r="A1285" s="415" t="s">
        <v>2308</v>
      </c>
      <c r="B1285" s="416" t="s">
        <v>155</v>
      </c>
      <c r="C1285" s="418"/>
      <c r="D1285" s="418"/>
      <c r="E1285" s="414"/>
    </row>
    <row r="1286" ht="20.1" customHeight="1" spans="1:5">
      <c r="A1286" s="415" t="s">
        <v>2309</v>
      </c>
      <c r="B1286" s="416" t="s">
        <v>2310</v>
      </c>
      <c r="C1286" s="418"/>
      <c r="D1286" s="418">
        <v>50</v>
      </c>
      <c r="E1286" s="414"/>
    </row>
    <row r="1287" ht="20.1" customHeight="1" spans="1:5">
      <c r="A1287" s="411" t="s">
        <v>2311</v>
      </c>
      <c r="B1287" s="412" t="s">
        <v>2312</v>
      </c>
      <c r="C1287" s="413">
        <f>SUM(C1288:C1292)</f>
        <v>603</v>
      </c>
      <c r="D1287" s="413">
        <f>SUM(D1288:D1292)</f>
        <v>613</v>
      </c>
      <c r="E1287" s="414">
        <f>D1287/C1287-1</f>
        <v>0.017</v>
      </c>
    </row>
    <row r="1288" ht="20.1" customHeight="1" spans="1:5">
      <c r="A1288" s="415" t="s">
        <v>2313</v>
      </c>
      <c r="B1288" s="416" t="s">
        <v>137</v>
      </c>
      <c r="C1288" s="418">
        <v>603</v>
      </c>
      <c r="D1288" s="418">
        <v>613</v>
      </c>
      <c r="E1288" s="414">
        <f>D1288/C1288-1</f>
        <v>0.017</v>
      </c>
    </row>
    <row r="1289" ht="20.1" customHeight="1" spans="1:5">
      <c r="A1289" s="415" t="s">
        <v>2314</v>
      </c>
      <c r="B1289" s="416" t="s">
        <v>139</v>
      </c>
      <c r="C1289" s="418"/>
      <c r="D1289" s="418"/>
      <c r="E1289" s="414"/>
    </row>
    <row r="1290" ht="20.1" customHeight="1" spans="1:5">
      <c r="A1290" s="415" t="s">
        <v>2315</v>
      </c>
      <c r="B1290" s="416" t="s">
        <v>141</v>
      </c>
      <c r="C1290" s="418"/>
      <c r="D1290" s="418"/>
      <c r="E1290" s="414"/>
    </row>
    <row r="1291" ht="20.1" customHeight="1" spans="1:5">
      <c r="A1291" s="415" t="s">
        <v>2316</v>
      </c>
      <c r="B1291" s="416" t="s">
        <v>2317</v>
      </c>
      <c r="C1291" s="418"/>
      <c r="D1291" s="418"/>
      <c r="E1291" s="414"/>
    </row>
    <row r="1292" ht="20.1" customHeight="1" spans="1:5">
      <c r="A1292" s="415" t="s">
        <v>2318</v>
      </c>
      <c r="B1292" s="416" t="s">
        <v>2319</v>
      </c>
      <c r="C1292" s="418"/>
      <c r="D1292" s="418"/>
      <c r="E1292" s="414"/>
    </row>
    <row r="1293" ht="20.1" customHeight="1" spans="1:5">
      <c r="A1293" s="411" t="s">
        <v>2320</v>
      </c>
      <c r="B1293" s="412" t="s">
        <v>2321</v>
      </c>
      <c r="C1293" s="413">
        <f>SUM(C1294:C1298)</f>
        <v>0</v>
      </c>
      <c r="D1293" s="413"/>
      <c r="E1293" s="414"/>
    </row>
    <row r="1294" ht="20.1" customHeight="1" spans="1:5">
      <c r="A1294" s="415" t="s">
        <v>2322</v>
      </c>
      <c r="B1294" s="416" t="s">
        <v>137</v>
      </c>
      <c r="C1294" s="418"/>
      <c r="D1294" s="418"/>
      <c r="E1294" s="414"/>
    </row>
    <row r="1295" ht="20.1" customHeight="1" spans="1:5">
      <c r="A1295" s="415" t="s">
        <v>2323</v>
      </c>
      <c r="B1295" s="416" t="s">
        <v>139</v>
      </c>
      <c r="C1295" s="418">
        <v>0</v>
      </c>
      <c r="D1295" s="418"/>
      <c r="E1295" s="414"/>
    </row>
    <row r="1296" ht="20.1" customHeight="1" spans="1:5">
      <c r="A1296" s="415" t="s">
        <v>2324</v>
      </c>
      <c r="B1296" s="416" t="s">
        <v>141</v>
      </c>
      <c r="C1296" s="418">
        <v>0</v>
      </c>
      <c r="D1296" s="418"/>
      <c r="E1296" s="414"/>
    </row>
    <row r="1297" ht="20.1" customHeight="1" spans="1:5">
      <c r="A1297" s="415" t="s">
        <v>2325</v>
      </c>
      <c r="B1297" s="416" t="s">
        <v>2326</v>
      </c>
      <c r="C1297" s="418"/>
      <c r="D1297" s="418"/>
      <c r="E1297" s="414"/>
    </row>
    <row r="1298" ht="20.1" customHeight="1" spans="1:5">
      <c r="A1298" s="415" t="s">
        <v>2327</v>
      </c>
      <c r="B1298" s="416" t="s">
        <v>2328</v>
      </c>
      <c r="C1298" s="418"/>
      <c r="D1298" s="418"/>
      <c r="E1298" s="414"/>
    </row>
    <row r="1299" ht="20.1" customHeight="1" spans="1:5">
      <c r="A1299" s="411" t="s">
        <v>2329</v>
      </c>
      <c r="B1299" s="412" t="s">
        <v>2330</v>
      </c>
      <c r="C1299" s="413">
        <f>SUM(C1300:C1306)</f>
        <v>0</v>
      </c>
      <c r="D1299" s="413"/>
      <c r="E1299" s="414"/>
    </row>
    <row r="1300" ht="20.1" customHeight="1" spans="1:5">
      <c r="A1300" s="415" t="s">
        <v>2331</v>
      </c>
      <c r="B1300" s="416" t="s">
        <v>137</v>
      </c>
      <c r="C1300" s="418">
        <v>0</v>
      </c>
      <c r="D1300" s="418"/>
      <c r="E1300" s="414"/>
    </row>
    <row r="1301" ht="20.1" customHeight="1" spans="1:5">
      <c r="A1301" s="415" t="s">
        <v>2332</v>
      </c>
      <c r="B1301" s="416" t="s">
        <v>139</v>
      </c>
      <c r="C1301" s="418">
        <v>0</v>
      </c>
      <c r="D1301" s="418"/>
      <c r="E1301" s="414"/>
    </row>
    <row r="1302" ht="20.1" customHeight="1" spans="1:5">
      <c r="A1302" s="415" t="s">
        <v>2333</v>
      </c>
      <c r="B1302" s="416" t="s">
        <v>141</v>
      </c>
      <c r="C1302" s="418">
        <v>0</v>
      </c>
      <c r="D1302" s="418"/>
      <c r="E1302" s="414"/>
    </row>
    <row r="1303" ht="20.1" customHeight="1" spans="1:5">
      <c r="A1303" s="415" t="s">
        <v>2334</v>
      </c>
      <c r="B1303" s="416" t="s">
        <v>2335</v>
      </c>
      <c r="C1303" s="418"/>
      <c r="D1303" s="418"/>
      <c r="E1303" s="414"/>
    </row>
    <row r="1304" ht="20.1" customHeight="1" spans="1:5">
      <c r="A1304" s="415" t="s">
        <v>2336</v>
      </c>
      <c r="B1304" s="416" t="s">
        <v>2337</v>
      </c>
      <c r="C1304" s="418"/>
      <c r="D1304" s="418"/>
      <c r="E1304" s="414"/>
    </row>
    <row r="1305" ht="20.1" customHeight="1" spans="1:5">
      <c r="A1305" s="415" t="s">
        <v>2338</v>
      </c>
      <c r="B1305" s="416" t="s">
        <v>155</v>
      </c>
      <c r="C1305" s="418"/>
      <c r="D1305" s="418"/>
      <c r="E1305" s="414"/>
    </row>
    <row r="1306" ht="20.1" customHeight="1" spans="1:5">
      <c r="A1306" s="415" t="s">
        <v>2339</v>
      </c>
      <c r="B1306" s="416" t="s">
        <v>2340</v>
      </c>
      <c r="C1306" s="418">
        <v>0</v>
      </c>
      <c r="D1306" s="418"/>
      <c r="E1306" s="414"/>
    </row>
    <row r="1307" ht="20.1" customHeight="1" spans="1:5">
      <c r="A1307" s="411" t="s">
        <v>2341</v>
      </c>
      <c r="B1307" s="412" t="s">
        <v>2342</v>
      </c>
      <c r="C1307" s="413">
        <f>SUM(C1308:C1319)</f>
        <v>43</v>
      </c>
      <c r="D1307" s="413">
        <f>SUM(D1308:D1319)</f>
        <v>28</v>
      </c>
      <c r="E1307" s="414">
        <f>D1307/C1307-1</f>
        <v>-0.349</v>
      </c>
    </row>
    <row r="1308" ht="20.1" customHeight="1" spans="1:5">
      <c r="A1308" s="415" t="s">
        <v>2343</v>
      </c>
      <c r="B1308" s="416" t="s">
        <v>137</v>
      </c>
      <c r="C1308" s="418">
        <v>41</v>
      </c>
      <c r="D1308" s="418">
        <v>20</v>
      </c>
      <c r="E1308" s="414">
        <f>D1308/C1308-1</f>
        <v>-0.512</v>
      </c>
    </row>
    <row r="1309" ht="20.1" customHeight="1" spans="1:5">
      <c r="A1309" s="415" t="s">
        <v>2344</v>
      </c>
      <c r="B1309" s="416" t="s">
        <v>139</v>
      </c>
      <c r="C1309" s="418">
        <v>0</v>
      </c>
      <c r="D1309" s="418">
        <v>0</v>
      </c>
      <c r="E1309" s="414"/>
    </row>
    <row r="1310" ht="20.1" customHeight="1" spans="1:5">
      <c r="A1310" s="415" t="s">
        <v>2345</v>
      </c>
      <c r="B1310" s="416" t="s">
        <v>141</v>
      </c>
      <c r="C1310" s="418">
        <v>0</v>
      </c>
      <c r="D1310" s="418">
        <v>0</v>
      </c>
      <c r="E1310" s="414"/>
    </row>
    <row r="1311" ht="20.1" customHeight="1" spans="1:5">
      <c r="A1311" s="415" t="s">
        <v>2346</v>
      </c>
      <c r="B1311" s="416" t="s">
        <v>2347</v>
      </c>
      <c r="C1311" s="418">
        <v>0</v>
      </c>
      <c r="D1311" s="418">
        <v>0</v>
      </c>
      <c r="E1311" s="414"/>
    </row>
    <row r="1312" ht="20.1" customHeight="1" spans="1:5">
      <c r="A1312" s="415" t="s">
        <v>2348</v>
      </c>
      <c r="B1312" s="416" t="s">
        <v>2349</v>
      </c>
      <c r="C1312" s="418">
        <v>2</v>
      </c>
      <c r="D1312" s="418">
        <v>8</v>
      </c>
      <c r="E1312" s="414">
        <f>D1312/C1312-1</f>
        <v>3</v>
      </c>
    </row>
    <row r="1313" ht="20.1" customHeight="1" spans="1:5">
      <c r="A1313" s="415" t="s">
        <v>2350</v>
      </c>
      <c r="B1313" s="416" t="s">
        <v>2351</v>
      </c>
      <c r="C1313" s="418"/>
      <c r="D1313" s="418"/>
      <c r="E1313" s="414"/>
    </row>
    <row r="1314" ht="20.1" customHeight="1" spans="1:5">
      <c r="A1314" s="415" t="s">
        <v>2352</v>
      </c>
      <c r="B1314" s="416" t="s">
        <v>2353</v>
      </c>
      <c r="C1314" s="418"/>
      <c r="D1314" s="418"/>
      <c r="E1314" s="414"/>
    </row>
    <row r="1315" ht="20.1" customHeight="1" spans="1:5">
      <c r="A1315" s="415" t="s">
        <v>2354</v>
      </c>
      <c r="B1315" s="416" t="s">
        <v>2355</v>
      </c>
      <c r="C1315" s="418"/>
      <c r="D1315" s="418"/>
      <c r="E1315" s="414"/>
    </row>
    <row r="1316" ht="20.1" customHeight="1" spans="1:5">
      <c r="A1316" s="415" t="s">
        <v>2356</v>
      </c>
      <c r="B1316" s="416" t="s">
        <v>2357</v>
      </c>
      <c r="C1316" s="418"/>
      <c r="D1316" s="418"/>
      <c r="E1316" s="414"/>
    </row>
    <row r="1317" ht="20.1" customHeight="1" spans="1:5">
      <c r="A1317" s="415" t="s">
        <v>2358</v>
      </c>
      <c r="B1317" s="416" t="s">
        <v>2359</v>
      </c>
      <c r="C1317" s="418"/>
      <c r="D1317" s="418"/>
      <c r="E1317" s="414"/>
    </row>
    <row r="1318" ht="20.1" customHeight="1" spans="1:5">
      <c r="A1318" s="415" t="s">
        <v>2360</v>
      </c>
      <c r="B1318" s="416" t="s">
        <v>2361</v>
      </c>
      <c r="C1318" s="418"/>
      <c r="D1318" s="418"/>
      <c r="E1318" s="414"/>
    </row>
    <row r="1319" ht="20.1" customHeight="1" spans="1:5">
      <c r="A1319" s="415" t="s">
        <v>2362</v>
      </c>
      <c r="B1319" s="416" t="s">
        <v>2363</v>
      </c>
      <c r="C1319" s="418"/>
      <c r="D1319" s="418"/>
      <c r="E1319" s="414"/>
    </row>
    <row r="1320" ht="20.1" customHeight="1" spans="1:5">
      <c r="A1320" s="411" t="s">
        <v>2364</v>
      </c>
      <c r="B1320" s="412" t="s">
        <v>2365</v>
      </c>
      <c r="C1320" s="413">
        <f>SUM(C1321:C1323)</f>
        <v>222</v>
      </c>
      <c r="D1320" s="413">
        <f>SUM(D1321:D1323)</f>
        <v>487</v>
      </c>
      <c r="E1320" s="414">
        <f>D1320/C1320-1</f>
        <v>1.194</v>
      </c>
    </row>
    <row r="1321" ht="20.1" customHeight="1" spans="1:5">
      <c r="A1321" s="415" t="s">
        <v>2366</v>
      </c>
      <c r="B1321" s="416" t="s">
        <v>2367</v>
      </c>
      <c r="C1321" s="418">
        <v>197</v>
      </c>
      <c r="D1321" s="418"/>
      <c r="E1321" s="414">
        <f>D1321/C1321-1</f>
        <v>-1</v>
      </c>
    </row>
    <row r="1322" ht="20.1" customHeight="1" spans="1:5">
      <c r="A1322" s="415" t="s">
        <v>2368</v>
      </c>
      <c r="B1322" s="416" t="s">
        <v>2369</v>
      </c>
      <c r="C1322" s="418">
        <v>0</v>
      </c>
      <c r="D1322" s="418">
        <v>0</v>
      </c>
      <c r="E1322" s="414"/>
    </row>
    <row r="1323" ht="20.1" customHeight="1" spans="1:5">
      <c r="A1323" s="415" t="s">
        <v>2370</v>
      </c>
      <c r="B1323" s="416" t="s">
        <v>2371</v>
      </c>
      <c r="C1323" s="418">
        <v>25</v>
      </c>
      <c r="D1323" s="418">
        <v>487</v>
      </c>
      <c r="E1323" s="414">
        <f>D1323/C1323-1</f>
        <v>18.48</v>
      </c>
    </row>
    <row r="1324" ht="20.1" customHeight="1" spans="1:5">
      <c r="A1324" s="411" t="s">
        <v>2372</v>
      </c>
      <c r="B1324" s="412" t="s">
        <v>2373</v>
      </c>
      <c r="C1324" s="413">
        <f>SUM(C1325:C1329)</f>
        <v>2705</v>
      </c>
      <c r="D1324" s="413">
        <f>SUM(D1325:D1329)</f>
        <v>1322</v>
      </c>
      <c r="E1324" s="414">
        <f>D1324/C1324-1</f>
        <v>-0.511</v>
      </c>
    </row>
    <row r="1325" ht="20.1" customHeight="1" spans="1:5">
      <c r="A1325" s="415" t="s">
        <v>2374</v>
      </c>
      <c r="B1325" s="416" t="s">
        <v>2375</v>
      </c>
      <c r="C1325" s="418">
        <v>0</v>
      </c>
      <c r="D1325" s="418"/>
      <c r="E1325" s="414"/>
    </row>
    <row r="1326" ht="20.1" customHeight="1" spans="1:5">
      <c r="A1326" s="415" t="s">
        <v>2376</v>
      </c>
      <c r="B1326" s="416" t="s">
        <v>2377</v>
      </c>
      <c r="C1326" s="418">
        <v>0</v>
      </c>
      <c r="D1326" s="418"/>
      <c r="E1326" s="414"/>
    </row>
    <row r="1327" ht="20.1" customHeight="1" spans="1:5">
      <c r="A1327" s="415" t="s">
        <v>2378</v>
      </c>
      <c r="B1327" s="416" t="s">
        <v>2379</v>
      </c>
      <c r="C1327" s="418">
        <v>2705</v>
      </c>
      <c r="D1327" s="418">
        <f>1408-86</f>
        <v>1322</v>
      </c>
      <c r="E1327" s="414">
        <f>D1327/C1327-1</f>
        <v>-0.511</v>
      </c>
    </row>
    <row r="1328" ht="20.1" customHeight="1" spans="1:5">
      <c r="A1328" s="415" t="s">
        <v>2380</v>
      </c>
      <c r="B1328" s="416" t="s">
        <v>2381</v>
      </c>
      <c r="C1328" s="418">
        <v>0</v>
      </c>
      <c r="D1328" s="418"/>
      <c r="E1328" s="414"/>
    </row>
    <row r="1329" ht="20.1" customHeight="1" spans="1:5">
      <c r="A1329" s="415" t="s">
        <v>2382</v>
      </c>
      <c r="B1329" s="416" t="s">
        <v>2383</v>
      </c>
      <c r="C1329" s="418">
        <v>0</v>
      </c>
      <c r="D1329" s="418"/>
      <c r="E1329" s="414"/>
    </row>
    <row r="1330" ht="20.1" customHeight="1" spans="1:5">
      <c r="A1330" s="411" t="s">
        <v>2384</v>
      </c>
      <c r="B1330" s="412" t="s">
        <v>2385</v>
      </c>
      <c r="C1330" s="413">
        <f>C1331</f>
        <v>0</v>
      </c>
      <c r="D1330" s="413"/>
      <c r="E1330" s="414"/>
    </row>
    <row r="1331" ht="20.1" customHeight="1" spans="1:5">
      <c r="A1331" s="416" t="s">
        <v>2386</v>
      </c>
      <c r="B1331" s="416" t="s">
        <v>2387</v>
      </c>
      <c r="C1331" s="418">
        <v>0</v>
      </c>
      <c r="D1331" s="418"/>
      <c r="E1331" s="414"/>
    </row>
    <row r="1332" ht="20.1" customHeight="1" spans="1:5">
      <c r="A1332" s="411" t="s">
        <v>110</v>
      </c>
      <c r="B1332" s="412" t="s">
        <v>111</v>
      </c>
      <c r="C1332" s="413">
        <v>4500</v>
      </c>
      <c r="D1332" s="413">
        <v>5300</v>
      </c>
      <c r="E1332" s="414">
        <f>D1332/C1332-1</f>
        <v>0.178</v>
      </c>
    </row>
    <row r="1333" ht="20.1" customHeight="1" spans="1:5">
      <c r="A1333" s="411" t="s">
        <v>112</v>
      </c>
      <c r="B1333" s="412" t="s">
        <v>113</v>
      </c>
      <c r="C1333" s="413">
        <f>C1334</f>
        <v>2392</v>
      </c>
      <c r="D1333" s="413">
        <f>D1334</f>
        <v>2150</v>
      </c>
      <c r="E1333" s="414">
        <f t="shared" ref="E1333:E1345" si="17">D1333/C1333-1</f>
        <v>-0.101</v>
      </c>
    </row>
    <row r="1334" ht="20.1" customHeight="1" spans="1:5">
      <c r="A1334" s="411" t="s">
        <v>2388</v>
      </c>
      <c r="B1334" s="412" t="s">
        <v>2389</v>
      </c>
      <c r="C1334" s="413">
        <f>SUM(C1335:C1338)</f>
        <v>2392</v>
      </c>
      <c r="D1334" s="413">
        <f>SUM(D1335:D1338)</f>
        <v>2150</v>
      </c>
      <c r="E1334" s="414">
        <f t="shared" si="17"/>
        <v>-0.101</v>
      </c>
    </row>
    <row r="1335" ht="20.1" customHeight="1" spans="1:5">
      <c r="A1335" s="415" t="s">
        <v>2390</v>
      </c>
      <c r="B1335" s="416" t="s">
        <v>2391</v>
      </c>
      <c r="C1335" s="418">
        <v>2392</v>
      </c>
      <c r="D1335" s="418">
        <v>2150</v>
      </c>
      <c r="E1335" s="414">
        <f t="shared" si="17"/>
        <v>-0.101</v>
      </c>
    </row>
    <row r="1336" ht="20.1" customHeight="1" spans="1:5">
      <c r="A1336" s="415" t="s">
        <v>2392</v>
      </c>
      <c r="B1336" s="416" t="s">
        <v>2393</v>
      </c>
      <c r="C1336" s="418"/>
      <c r="D1336" s="418"/>
      <c r="E1336" s="414"/>
    </row>
    <row r="1337" ht="20.1" customHeight="1" spans="1:5">
      <c r="A1337" s="415" t="s">
        <v>2394</v>
      </c>
      <c r="B1337" s="416" t="s">
        <v>2395</v>
      </c>
      <c r="C1337" s="418"/>
      <c r="D1337" s="418"/>
      <c r="E1337" s="414"/>
    </row>
    <row r="1338" ht="20.1" customHeight="1" spans="1:5">
      <c r="A1338" s="415">
        <v>2320399</v>
      </c>
      <c r="B1338" s="416" t="s">
        <v>2396</v>
      </c>
      <c r="C1338" s="418">
        <v>0</v>
      </c>
      <c r="D1338" s="418"/>
      <c r="E1338" s="414"/>
    </row>
    <row r="1339" ht="20.1" customHeight="1" spans="1:5">
      <c r="A1339" s="411" t="s">
        <v>114</v>
      </c>
      <c r="B1339" s="412" t="s">
        <v>115</v>
      </c>
      <c r="C1339" s="413">
        <f>C1340</f>
        <v>13</v>
      </c>
      <c r="D1339" s="413">
        <f>D1340</f>
        <v>10</v>
      </c>
      <c r="E1339" s="414">
        <f t="shared" si="17"/>
        <v>-0.231</v>
      </c>
    </row>
    <row r="1340" ht="20.1" customHeight="1" spans="1:5">
      <c r="A1340" s="411" t="s">
        <v>2397</v>
      </c>
      <c r="B1340" s="412" t="s">
        <v>2398</v>
      </c>
      <c r="C1340" s="413">
        <v>13</v>
      </c>
      <c r="D1340" s="413">
        <v>10</v>
      </c>
      <c r="E1340" s="414">
        <f t="shared" si="17"/>
        <v>-0.231</v>
      </c>
    </row>
    <row r="1341" ht="20.1" customHeight="1" spans="1:5">
      <c r="A1341" s="411" t="s">
        <v>116</v>
      </c>
      <c r="B1341" s="412" t="s">
        <v>117</v>
      </c>
      <c r="C1341" s="413">
        <f>SUM(C1342:C1343)</f>
        <v>16003</v>
      </c>
      <c r="D1341" s="413">
        <f>SUM(D1342:D1343)</f>
        <v>42321</v>
      </c>
      <c r="E1341" s="414">
        <f t="shared" si="17"/>
        <v>1.645</v>
      </c>
    </row>
    <row r="1342" ht="20.1" customHeight="1" spans="1:5">
      <c r="A1342" s="411" t="s">
        <v>2399</v>
      </c>
      <c r="B1342" s="412" t="s">
        <v>2400</v>
      </c>
      <c r="C1342" s="413"/>
      <c r="D1342" s="413"/>
      <c r="E1342" s="414"/>
    </row>
    <row r="1343" ht="20.1" customHeight="1" spans="1:5">
      <c r="A1343" s="411" t="s">
        <v>2401</v>
      </c>
      <c r="B1343" s="412" t="s">
        <v>2071</v>
      </c>
      <c r="C1343" s="413">
        <v>16003</v>
      </c>
      <c r="D1343" s="413">
        <v>42321</v>
      </c>
      <c r="E1343" s="414">
        <f t="shared" si="17"/>
        <v>1.645</v>
      </c>
    </row>
    <row r="1344" ht="20.1" customHeight="1" spans="1:5">
      <c r="A1344" s="427"/>
      <c r="B1344" s="428"/>
      <c r="C1344" s="429"/>
      <c r="D1344" s="429"/>
      <c r="E1344" s="414"/>
    </row>
    <row r="1345" ht="20.1" customHeight="1" spans="1:5">
      <c r="A1345" s="430"/>
      <c r="B1345" s="431" t="s">
        <v>2402</v>
      </c>
      <c r="C1345" s="309">
        <f>SUBTOTAL(9,C4,C262,C265,C284,C376,C430,C486,C545,C673,C745,C825,C848,C960,C1024,C1094,C1114,C1141,C1151,C1196,C1216,C1274,C1332,C1333,C1339,C1341)</f>
        <v>450364</v>
      </c>
      <c r="D1345" s="309">
        <f>SUBTOTAL(9,D4,D262,D265,D284,D376,D430,D486,D545,D673,D745,D825,D848,D960,D1024,D1094,D1114,D1141,D1151,D1196,D1216,D1274,D1332,D1333,D1339,D1341)</f>
        <v>522821</v>
      </c>
      <c r="E1345" s="414">
        <f>D1345/C1345-1</f>
        <v>0.161</v>
      </c>
    </row>
    <row r="1347" spans="3:4">
      <c r="C1347" s="357"/>
      <c r="D1347" s="357"/>
    </row>
  </sheetData>
  <autoFilter ref="A3:E1343">
    <extLst/>
  </autoFilter>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3"/>
  <sheetViews>
    <sheetView showZeros="0" view="pageBreakPreview" zoomScaleNormal="100" topLeftCell="A22" workbookViewId="0">
      <selection activeCell="F17" sqref="F17"/>
    </sheetView>
  </sheetViews>
  <sheetFormatPr defaultColWidth="9" defaultRowHeight="13.5" outlineLevelCol="1"/>
  <cols>
    <col min="1" max="1" width="54.3833333333333" customWidth="1"/>
    <col min="2" max="2" width="34.7583333333333" customWidth="1"/>
    <col min="6" max="6" width="19" customWidth="1"/>
  </cols>
  <sheetData>
    <row r="1" ht="58" customHeight="1" spans="1:2">
      <c r="A1" s="392" t="s">
        <v>2403</v>
      </c>
      <c r="B1" s="392"/>
    </row>
    <row r="2" ht="17" customHeight="1" spans="1:2">
      <c r="A2" s="393"/>
      <c r="B2" s="394" t="s">
        <v>2</v>
      </c>
    </row>
    <row r="3" ht="33" customHeight="1" spans="1:2">
      <c r="A3" s="395" t="s">
        <v>2404</v>
      </c>
      <c r="B3" s="64" t="s">
        <v>6</v>
      </c>
    </row>
    <row r="4" ht="30" customHeight="1" spans="1:2">
      <c r="A4" s="396" t="s">
        <v>2405</v>
      </c>
      <c r="B4" s="397">
        <f>SUM(B5:B8)</f>
        <v>47441</v>
      </c>
    </row>
    <row r="5" ht="30" customHeight="1" spans="1:2">
      <c r="A5" s="398" t="s">
        <v>2406</v>
      </c>
      <c r="B5" s="399">
        <v>28449</v>
      </c>
    </row>
    <row r="6" ht="30" customHeight="1" spans="1:2">
      <c r="A6" s="398" t="s">
        <v>2407</v>
      </c>
      <c r="B6" s="399">
        <v>11868</v>
      </c>
    </row>
    <row r="7" ht="30" customHeight="1" spans="1:2">
      <c r="A7" s="398" t="s">
        <v>2408</v>
      </c>
      <c r="B7" s="399">
        <v>3397</v>
      </c>
    </row>
    <row r="8" ht="30" customHeight="1" spans="1:2">
      <c r="A8" s="398" t="s">
        <v>2409</v>
      </c>
      <c r="B8" s="399">
        <v>3727</v>
      </c>
    </row>
    <row r="9" ht="30" customHeight="1" spans="1:2">
      <c r="A9" s="396" t="s">
        <v>2410</v>
      </c>
      <c r="B9" s="397">
        <f>SUM(B10:B19)</f>
        <v>4265</v>
      </c>
    </row>
    <row r="10" ht="30" customHeight="1" spans="1:2">
      <c r="A10" s="398" t="s">
        <v>2411</v>
      </c>
      <c r="B10" s="399">
        <v>3638</v>
      </c>
    </row>
    <row r="11" ht="30" customHeight="1" spans="1:2">
      <c r="A11" s="398" t="s">
        <v>2412</v>
      </c>
      <c r="B11" s="399"/>
    </row>
    <row r="12" ht="30" customHeight="1" spans="1:2">
      <c r="A12" s="398" t="s">
        <v>2413</v>
      </c>
      <c r="B12" s="399">
        <v>1</v>
      </c>
    </row>
    <row r="13" ht="30" customHeight="1" spans="1:2">
      <c r="A13" s="398" t="s">
        <v>2414</v>
      </c>
      <c r="B13" s="399"/>
    </row>
    <row r="14" ht="30" customHeight="1" spans="1:2">
      <c r="A14" s="398" t="s">
        <v>2415</v>
      </c>
      <c r="B14" s="399">
        <v>8</v>
      </c>
    </row>
    <row r="15" ht="30" customHeight="1" spans="1:2">
      <c r="A15" s="398" t="s">
        <v>2416</v>
      </c>
      <c r="B15" s="399"/>
    </row>
    <row r="16" ht="30" customHeight="1" spans="1:2">
      <c r="A16" s="398" t="s">
        <v>2417</v>
      </c>
      <c r="B16" s="399"/>
    </row>
    <row r="17" ht="30" customHeight="1" spans="1:2">
      <c r="A17" s="398" t="s">
        <v>2418</v>
      </c>
      <c r="B17" s="399">
        <v>204</v>
      </c>
    </row>
    <row r="18" ht="30" customHeight="1" spans="1:2">
      <c r="A18" s="398" t="s">
        <v>2419</v>
      </c>
      <c r="B18" s="399">
        <v>71</v>
      </c>
    </row>
    <row r="19" ht="30" customHeight="1" spans="1:2">
      <c r="A19" s="398" t="s">
        <v>2420</v>
      </c>
      <c r="B19" s="399">
        <v>343</v>
      </c>
    </row>
    <row r="20" ht="30" customHeight="1" spans="1:2">
      <c r="A20" s="396" t="s">
        <v>2421</v>
      </c>
      <c r="B20" s="397">
        <f>B21</f>
        <v>128</v>
      </c>
    </row>
    <row r="21" ht="30" customHeight="1" spans="1:2">
      <c r="A21" s="398" t="s">
        <v>2422</v>
      </c>
      <c r="B21" s="378">
        <v>128</v>
      </c>
    </row>
    <row r="22" ht="30" customHeight="1" spans="1:2">
      <c r="A22" s="396" t="s">
        <v>2423</v>
      </c>
      <c r="B22" s="397">
        <f>SUM(B23:B25)</f>
        <v>121893</v>
      </c>
    </row>
    <row r="23" ht="30" customHeight="1" spans="1:2">
      <c r="A23" s="398" t="s">
        <v>2424</v>
      </c>
      <c r="B23" s="378">
        <v>120889</v>
      </c>
    </row>
    <row r="24" ht="30" customHeight="1" spans="1:2">
      <c r="A24" s="398" t="s">
        <v>2425</v>
      </c>
      <c r="B24" s="399">
        <v>1004</v>
      </c>
    </row>
    <row r="25" ht="30" customHeight="1" spans="1:2">
      <c r="A25" s="398" t="s">
        <v>2426</v>
      </c>
      <c r="B25" s="399"/>
    </row>
    <row r="26" ht="30" customHeight="1" spans="1:2">
      <c r="A26" s="396" t="s">
        <v>2427</v>
      </c>
      <c r="B26" s="397">
        <f>B27</f>
        <v>0</v>
      </c>
    </row>
    <row r="27" ht="30" customHeight="1" spans="1:2">
      <c r="A27" s="398" t="s">
        <v>2428</v>
      </c>
      <c r="B27" s="378"/>
    </row>
    <row r="28" ht="30" customHeight="1" spans="1:2">
      <c r="A28" s="396" t="s">
        <v>2429</v>
      </c>
      <c r="B28" s="397">
        <f>SUM(B29:B32)</f>
        <v>12006</v>
      </c>
    </row>
    <row r="29" ht="30" customHeight="1" spans="1:2">
      <c r="A29" s="398" t="s">
        <v>2430</v>
      </c>
      <c r="B29" s="399">
        <v>2227</v>
      </c>
    </row>
    <row r="30" ht="30" customHeight="1" spans="1:2">
      <c r="A30" s="398" t="s">
        <v>2431</v>
      </c>
      <c r="B30" s="399"/>
    </row>
    <row r="31" ht="30" customHeight="1" spans="1:2">
      <c r="A31" s="398" t="s">
        <v>2432</v>
      </c>
      <c r="B31" s="399">
        <v>9712</v>
      </c>
    </row>
    <row r="32" ht="30" customHeight="1" spans="1:2">
      <c r="A32" s="398" t="s">
        <v>2433</v>
      </c>
      <c r="B32" s="399">
        <v>67</v>
      </c>
    </row>
    <row r="33" ht="30" customHeight="1" spans="1:2">
      <c r="A33" s="400" t="s">
        <v>2434</v>
      </c>
      <c r="B33" s="397">
        <f>B4+B9+B20+B22+B26+B28</f>
        <v>185733</v>
      </c>
    </row>
  </sheetData>
  <mergeCells count="1">
    <mergeCell ref="A1:B1"/>
  </mergeCells>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44"/>
  <sheetViews>
    <sheetView showGridLines="0" showZeros="0" tabSelected="1" view="pageBreakPreview" zoomScaleNormal="100" topLeftCell="A27" workbookViewId="0">
      <selection activeCell="B39" sqref="B39"/>
    </sheetView>
  </sheetViews>
  <sheetFormatPr defaultColWidth="9" defaultRowHeight="13.5" outlineLevelCol="3"/>
  <cols>
    <col min="1" max="1" width="69.6333333333333" style="258" customWidth="1"/>
    <col min="2" max="2" width="45.6333333333333" customWidth="1"/>
    <col min="3" max="4" width="16.6333333333333" hidden="1" customWidth="1"/>
  </cols>
  <sheetData>
    <row r="1" s="257" customFormat="1" ht="45" customHeight="1" spans="1:4">
      <c r="A1" s="381" t="s">
        <v>2435</v>
      </c>
      <c r="B1" s="381"/>
      <c r="C1" s="381"/>
      <c r="D1" s="381"/>
    </row>
    <row r="2" ht="20.1" customHeight="1" spans="1:4">
      <c r="A2" s="260"/>
      <c r="B2" s="373" t="s">
        <v>2</v>
      </c>
      <c r="C2" s="382"/>
      <c r="D2" s="382" t="s">
        <v>2</v>
      </c>
    </row>
    <row r="3" ht="45" customHeight="1" spans="1:4">
      <c r="A3" s="159" t="s">
        <v>2436</v>
      </c>
      <c r="B3" s="64" t="s">
        <v>128</v>
      </c>
      <c r="C3" s="383" t="s">
        <v>2437</v>
      </c>
      <c r="D3" s="64" t="s">
        <v>2438</v>
      </c>
    </row>
    <row r="4" ht="36" customHeight="1" spans="1:4">
      <c r="A4" s="384" t="s">
        <v>2439</v>
      </c>
      <c r="B4" s="87"/>
      <c r="C4" s="385">
        <f>SUM(C5:C5)</f>
        <v>0</v>
      </c>
      <c r="D4" s="386">
        <f>SUM(D5:D5)</f>
        <v>0</v>
      </c>
    </row>
    <row r="5" ht="36" customHeight="1" spans="1:4">
      <c r="A5" s="387" t="s">
        <v>2440</v>
      </c>
      <c r="B5" s="107"/>
      <c r="C5" s="388"/>
      <c r="D5" s="389"/>
    </row>
    <row r="6" ht="36" customHeight="1" spans="1:4">
      <c r="A6" s="384" t="s">
        <v>2441</v>
      </c>
      <c r="B6" s="107"/>
      <c r="C6" s="388">
        <v>64164</v>
      </c>
      <c r="D6" s="389"/>
    </row>
    <row r="7" ht="36" customHeight="1" spans="1:4">
      <c r="A7" s="387" t="s">
        <v>2440</v>
      </c>
      <c r="B7" s="87"/>
      <c r="C7" s="388"/>
      <c r="D7" s="389"/>
    </row>
    <row r="8" ht="36" customHeight="1" spans="1:4">
      <c r="A8" s="384" t="s">
        <v>2442</v>
      </c>
      <c r="B8" s="107"/>
      <c r="C8" s="388">
        <v>2293</v>
      </c>
      <c r="D8" s="389"/>
    </row>
    <row r="9" ht="36" customHeight="1" spans="1:4">
      <c r="A9" s="387" t="s">
        <v>2440</v>
      </c>
      <c r="B9" s="107"/>
      <c r="C9" s="388"/>
      <c r="D9" s="389"/>
    </row>
    <row r="10" ht="36" customHeight="1" spans="1:4">
      <c r="A10" s="384" t="s">
        <v>2443</v>
      </c>
      <c r="B10" s="107"/>
      <c r="C10" s="388">
        <v>9600</v>
      </c>
      <c r="D10" s="389"/>
    </row>
    <row r="11" ht="36" customHeight="1" spans="1:4">
      <c r="A11" s="387" t="s">
        <v>2440</v>
      </c>
      <c r="B11" s="107"/>
      <c r="C11" s="388"/>
      <c r="D11" s="389"/>
    </row>
    <row r="12" ht="36" customHeight="1" spans="1:4">
      <c r="A12" s="384" t="s">
        <v>2444</v>
      </c>
      <c r="B12" s="107"/>
      <c r="C12" s="388">
        <v>280</v>
      </c>
      <c r="D12" s="389"/>
    </row>
    <row r="13" ht="36" customHeight="1" spans="1:4">
      <c r="A13" s="387" t="s">
        <v>2440</v>
      </c>
      <c r="B13" s="107"/>
      <c r="C13" s="388"/>
      <c r="D13" s="389"/>
    </row>
    <row r="14" ht="36" customHeight="1" spans="1:4">
      <c r="A14" s="384" t="s">
        <v>2445</v>
      </c>
      <c r="B14" s="107"/>
      <c r="C14" s="388">
        <v>83870</v>
      </c>
      <c r="D14" s="389"/>
    </row>
    <row r="15" ht="36" customHeight="1" spans="1:4">
      <c r="A15" s="387" t="s">
        <v>2440</v>
      </c>
      <c r="B15" s="107"/>
      <c r="C15" s="388"/>
      <c r="D15" s="389"/>
    </row>
    <row r="16" ht="36" customHeight="1" spans="1:4">
      <c r="A16" s="384" t="s">
        <v>2446</v>
      </c>
      <c r="B16" s="107"/>
      <c r="C16" s="388">
        <v>413</v>
      </c>
      <c r="D16" s="389"/>
    </row>
    <row r="17" ht="36" customHeight="1" spans="1:4">
      <c r="A17" s="387" t="s">
        <v>2440</v>
      </c>
      <c r="B17" s="107"/>
      <c r="C17" s="388"/>
      <c r="D17" s="389"/>
    </row>
    <row r="18" ht="36" customHeight="1" spans="1:4">
      <c r="A18" s="384" t="s">
        <v>2447</v>
      </c>
      <c r="B18" s="107"/>
      <c r="C18" s="388">
        <v>60</v>
      </c>
      <c r="D18" s="389"/>
    </row>
    <row r="19" ht="36" customHeight="1" spans="1:4">
      <c r="A19" s="387" t="s">
        <v>2440</v>
      </c>
      <c r="B19" s="107"/>
      <c r="C19" s="388"/>
      <c r="D19" s="389"/>
    </row>
    <row r="20" ht="36" customHeight="1" spans="1:4">
      <c r="A20" s="384" t="s">
        <v>2448</v>
      </c>
      <c r="B20" s="107"/>
      <c r="C20" s="388">
        <v>4418</v>
      </c>
      <c r="D20" s="389"/>
    </row>
    <row r="21" ht="36" customHeight="1" spans="1:4">
      <c r="A21" s="387" t="s">
        <v>2440</v>
      </c>
      <c r="B21" s="107"/>
      <c r="C21" s="385"/>
      <c r="D21" s="386"/>
    </row>
    <row r="22" ht="36" customHeight="1" spans="1:4">
      <c r="A22" s="384" t="s">
        <v>2449</v>
      </c>
      <c r="B22" s="107"/>
      <c r="C22" s="388"/>
      <c r="D22" s="389"/>
    </row>
    <row r="23" ht="36" customHeight="1" spans="1:4">
      <c r="A23" s="387" t="s">
        <v>2440</v>
      </c>
      <c r="B23" s="107"/>
      <c r="C23" s="388"/>
      <c r="D23" s="389"/>
    </row>
    <row r="24" ht="36" customHeight="1" spans="1:4">
      <c r="A24" s="384" t="s">
        <v>2450</v>
      </c>
      <c r="B24" s="107"/>
      <c r="C24" s="388"/>
      <c r="D24" s="389"/>
    </row>
    <row r="25" ht="36" customHeight="1" spans="1:4">
      <c r="A25" s="387" t="s">
        <v>2440</v>
      </c>
      <c r="B25" s="107"/>
      <c r="C25" s="388"/>
      <c r="D25" s="389"/>
    </row>
    <row r="26" ht="36" customHeight="1" spans="1:4">
      <c r="A26" s="384" t="s">
        <v>2451</v>
      </c>
      <c r="B26" s="107"/>
      <c r="C26" s="388"/>
      <c r="D26" s="389">
        <v>5000</v>
      </c>
    </row>
    <row r="27" ht="36" customHeight="1" spans="1:4">
      <c r="A27" s="387" t="s">
        <v>2440</v>
      </c>
      <c r="B27" s="107"/>
      <c r="C27" s="388"/>
      <c r="D27" s="389"/>
    </row>
    <row r="28" ht="36" customHeight="1" spans="1:4">
      <c r="A28" s="384" t="s">
        <v>2452</v>
      </c>
      <c r="B28" s="107"/>
      <c r="C28" s="388">
        <v>3800</v>
      </c>
      <c r="D28" s="389"/>
    </row>
    <row r="29" ht="36" customHeight="1" spans="1:4">
      <c r="A29" s="387" t="s">
        <v>2440</v>
      </c>
      <c r="B29" s="107"/>
      <c r="C29" s="388"/>
      <c r="D29" s="389"/>
    </row>
    <row r="30" ht="36" customHeight="1" spans="1:4">
      <c r="A30" s="384" t="s">
        <v>2453</v>
      </c>
      <c r="B30" s="107"/>
      <c r="C30" s="388">
        <v>1257</v>
      </c>
      <c r="D30" s="389"/>
    </row>
    <row r="31" ht="36" customHeight="1" spans="1:4">
      <c r="A31" s="387" t="s">
        <v>2440</v>
      </c>
      <c r="B31" s="107"/>
      <c r="C31" s="388"/>
      <c r="D31" s="389"/>
    </row>
    <row r="32" ht="36" customHeight="1" spans="1:4">
      <c r="A32" s="384" t="s">
        <v>2454</v>
      </c>
      <c r="B32" s="107"/>
      <c r="C32" s="388">
        <v>2163</v>
      </c>
      <c r="D32" s="389"/>
    </row>
    <row r="33" ht="36" customHeight="1" spans="1:4">
      <c r="A33" s="387" t="s">
        <v>2440</v>
      </c>
      <c r="B33" s="107"/>
      <c r="C33" s="388"/>
      <c r="D33" s="389"/>
    </row>
    <row r="34" ht="36" customHeight="1" spans="1:2">
      <c r="A34" s="384" t="s">
        <v>2455</v>
      </c>
      <c r="B34" s="107"/>
    </row>
    <row r="35" ht="36" customHeight="1" spans="1:2">
      <c r="A35" s="387" t="s">
        <v>2440</v>
      </c>
      <c r="B35" s="107"/>
    </row>
    <row r="36" ht="36" customHeight="1" spans="1:2">
      <c r="A36" s="384" t="s">
        <v>2456</v>
      </c>
      <c r="B36" s="107"/>
    </row>
    <row r="37" ht="36" customHeight="1" spans="1:2">
      <c r="A37" s="387" t="s">
        <v>2440</v>
      </c>
      <c r="B37" s="107"/>
    </row>
    <row r="38" ht="36" customHeight="1" spans="1:2">
      <c r="A38" s="384" t="s">
        <v>2457</v>
      </c>
      <c r="B38" s="107"/>
    </row>
    <row r="39" ht="36" customHeight="1" spans="1:2">
      <c r="A39" s="387" t="s">
        <v>2440</v>
      </c>
      <c r="B39" s="107"/>
    </row>
    <row r="40" ht="36" customHeight="1" spans="1:2">
      <c r="A40" s="384" t="s">
        <v>2458</v>
      </c>
      <c r="B40" s="107"/>
    </row>
    <row r="41" ht="36" customHeight="1" spans="1:2">
      <c r="A41" s="387" t="s">
        <v>2440</v>
      </c>
      <c r="B41" s="107"/>
    </row>
    <row r="42" ht="36" customHeight="1" spans="1:2">
      <c r="A42" s="390" t="s">
        <v>2459</v>
      </c>
      <c r="B42" s="107"/>
    </row>
    <row r="43" spans="1:2">
      <c r="A43" s="391" t="s">
        <v>2460</v>
      </c>
      <c r="B43" s="391"/>
    </row>
    <row r="44" spans="1:2">
      <c r="A44" s="391"/>
      <c r="B44" s="391"/>
    </row>
  </sheetData>
  <mergeCells count="2">
    <mergeCell ref="A1:D1"/>
    <mergeCell ref="A43:B44"/>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16"/>
  <sheetViews>
    <sheetView showGridLines="0" showZeros="0" view="pageBreakPreview" zoomScaleNormal="85" workbookViewId="0">
      <selection activeCell="A6" sqref="A6"/>
    </sheetView>
  </sheetViews>
  <sheetFormatPr defaultColWidth="9" defaultRowHeight="14.25" outlineLevelCol="3"/>
  <cols>
    <col min="1" max="1" width="43.6333333333333" style="147" customWidth="1"/>
    <col min="2" max="2" width="20.6333333333333" style="149" customWidth="1"/>
    <col min="3" max="3" width="20.6333333333333" style="147" customWidth="1"/>
    <col min="4" max="4" width="20" style="323" customWidth="1"/>
    <col min="5" max="16374" width="9" style="147"/>
    <col min="16375" max="16376" width="35.6333333333333" style="147"/>
    <col min="16377" max="16384" width="9" style="147"/>
  </cols>
  <sheetData>
    <row r="1" ht="45" customHeight="1" spans="1:4">
      <c r="A1" s="152" t="s">
        <v>2461</v>
      </c>
      <c r="B1" s="152"/>
      <c r="C1" s="152"/>
      <c r="D1" s="152"/>
    </row>
    <row r="2" ht="20.1" customHeight="1" spans="1:4">
      <c r="A2" s="153"/>
      <c r="B2" s="153"/>
      <c r="C2" s="372"/>
      <c r="D2" s="373" t="s">
        <v>2</v>
      </c>
    </row>
    <row r="3" s="148" customFormat="1" ht="45" customHeight="1" spans="1:4">
      <c r="A3" s="155" t="s">
        <v>2462</v>
      </c>
      <c r="B3" s="155" t="s">
        <v>2459</v>
      </c>
      <c r="C3" s="374" t="s">
        <v>2463</v>
      </c>
      <c r="D3" s="374" t="s">
        <v>2464</v>
      </c>
    </row>
    <row r="4" ht="36" customHeight="1" spans="1:4">
      <c r="A4" s="375" t="s">
        <v>2465</v>
      </c>
      <c r="B4" s="376"/>
      <c r="C4" s="376"/>
      <c r="D4" s="376"/>
    </row>
    <row r="5" ht="36" customHeight="1" spans="1:4">
      <c r="A5" s="377"/>
      <c r="B5" s="157"/>
      <c r="C5" s="157"/>
      <c r="D5" s="378"/>
    </row>
    <row r="6" ht="36" customHeight="1" spans="1:4">
      <c r="A6" s="377"/>
      <c r="B6" s="157"/>
      <c r="C6" s="157"/>
      <c r="D6" s="378"/>
    </row>
    <row r="7" ht="36" customHeight="1" spans="1:4">
      <c r="A7" s="377"/>
      <c r="B7" s="157"/>
      <c r="C7" s="157"/>
      <c r="D7" s="378"/>
    </row>
    <row r="8" ht="36" customHeight="1" spans="1:4">
      <c r="A8" s="377"/>
      <c r="B8" s="157"/>
      <c r="C8" s="157"/>
      <c r="D8" s="378"/>
    </row>
    <row r="9" ht="36" customHeight="1" spans="1:4">
      <c r="A9" s="377"/>
      <c r="B9" s="157"/>
      <c r="C9" s="157"/>
      <c r="D9" s="378"/>
    </row>
    <row r="10" ht="36" customHeight="1" spans="1:4">
      <c r="A10" s="377"/>
      <c r="B10" s="157"/>
      <c r="C10" s="157"/>
      <c r="D10" s="378"/>
    </row>
    <row r="11" ht="36" customHeight="1" spans="1:4">
      <c r="A11" s="377"/>
      <c r="B11" s="157"/>
      <c r="C11" s="157"/>
      <c r="D11" s="378"/>
    </row>
    <row r="12" ht="36" customHeight="1" spans="1:4">
      <c r="A12" s="375" t="s">
        <v>2466</v>
      </c>
      <c r="B12" s="376"/>
      <c r="C12" s="376"/>
      <c r="D12" s="376"/>
    </row>
    <row r="13" ht="13.5" spans="1:4">
      <c r="A13" s="379" t="s">
        <v>2467</v>
      </c>
      <c r="B13" s="379"/>
      <c r="C13" s="379"/>
      <c r="D13" s="379"/>
    </row>
    <row r="14" ht="13.5" spans="1:4">
      <c r="A14" s="379"/>
      <c r="B14" s="379"/>
      <c r="C14" s="379"/>
      <c r="D14" s="379"/>
    </row>
    <row r="15" spans="3:3">
      <c r="C15" s="380"/>
    </row>
    <row r="16" spans="3:3">
      <c r="C16" s="380"/>
    </row>
  </sheetData>
  <mergeCells count="2">
    <mergeCell ref="A1:D1"/>
    <mergeCell ref="A13:D14"/>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6:C11">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G11" sqref="G11"/>
    </sheetView>
  </sheetViews>
  <sheetFormatPr defaultColWidth="9" defaultRowHeight="13.5" outlineLevelCol="4"/>
  <cols>
    <col min="1" max="1" width="37.7583333333333" style="358" customWidth="1"/>
    <col min="2" max="2" width="22" style="358" customWidth="1"/>
    <col min="3" max="4" width="23.8833333333333" style="358" customWidth="1"/>
    <col min="5" max="5" width="24.5" style="358" customWidth="1"/>
    <col min="6" max="248" width="9" style="358"/>
    <col min="249" max="16384" width="9" style="2"/>
  </cols>
  <sheetData>
    <row r="1" s="358" customFormat="1" ht="40.5" customHeight="1" spans="1:5">
      <c r="A1" s="359" t="s">
        <v>2468</v>
      </c>
      <c r="B1" s="359"/>
      <c r="C1" s="359"/>
      <c r="D1" s="359"/>
      <c r="E1" s="359"/>
    </row>
    <row r="2" s="358" customFormat="1" ht="17.1" customHeight="1" spans="1:5">
      <c r="A2" s="360"/>
      <c r="B2" s="360"/>
      <c r="C2" s="360"/>
      <c r="D2" s="361"/>
      <c r="E2" s="362" t="s">
        <v>2</v>
      </c>
    </row>
    <row r="3" s="2" customFormat="1" ht="24.95" customHeight="1" spans="1:5">
      <c r="A3" s="363" t="s">
        <v>4</v>
      </c>
      <c r="B3" s="363" t="s">
        <v>128</v>
      </c>
      <c r="C3" s="363" t="s">
        <v>6</v>
      </c>
      <c r="D3" s="364" t="s">
        <v>2469</v>
      </c>
      <c r="E3" s="365"/>
    </row>
    <row r="4" s="2" customFormat="1" ht="24.95" customHeight="1" spans="1:5">
      <c r="A4" s="366"/>
      <c r="B4" s="366"/>
      <c r="C4" s="366"/>
      <c r="D4" s="155" t="s">
        <v>2470</v>
      </c>
      <c r="E4" s="155" t="s">
        <v>2471</v>
      </c>
    </row>
    <row r="5" s="358" customFormat="1" ht="35.1" customHeight="1" spans="1:5">
      <c r="A5" s="367" t="s">
        <v>2459</v>
      </c>
      <c r="B5" s="368">
        <f>B6+B7+B8</f>
        <v>464</v>
      </c>
      <c r="C5" s="368">
        <f>C6+C7+C8</f>
        <v>501</v>
      </c>
      <c r="D5" s="369">
        <f>C5-B5</f>
        <v>37</v>
      </c>
      <c r="E5" s="370">
        <f>D5/B5</f>
        <v>0.0797</v>
      </c>
    </row>
    <row r="6" s="358" customFormat="1" ht="35.1" customHeight="1" spans="1:5">
      <c r="A6" s="136" t="s">
        <v>2472</v>
      </c>
      <c r="B6" s="369"/>
      <c r="C6" s="369"/>
      <c r="D6" s="369"/>
      <c r="E6" s="370"/>
    </row>
    <row r="7" s="358" customFormat="1" ht="35.1" customHeight="1" spans="1:5">
      <c r="A7" s="136" t="s">
        <v>2473</v>
      </c>
      <c r="B7" s="369">
        <v>100</v>
      </c>
      <c r="C7" s="369">
        <v>40</v>
      </c>
      <c r="D7" s="369">
        <f>C7-B7</f>
        <v>-60</v>
      </c>
      <c r="E7" s="370">
        <f>D7/B7</f>
        <v>-0.6</v>
      </c>
    </row>
    <row r="8" s="358" customFormat="1" ht="35.1" customHeight="1" spans="1:5">
      <c r="A8" s="136" t="s">
        <v>2474</v>
      </c>
      <c r="B8" s="369">
        <f>B9+B10</f>
        <v>364</v>
      </c>
      <c r="C8" s="369">
        <f>C9+C10</f>
        <v>461</v>
      </c>
      <c r="D8" s="369">
        <f>C8-B8</f>
        <v>97</v>
      </c>
      <c r="E8" s="370">
        <f>D8/B8</f>
        <v>0.2665</v>
      </c>
    </row>
    <row r="9" s="358" customFormat="1" ht="35.1" customHeight="1" spans="1:5">
      <c r="A9" s="139" t="s">
        <v>2475</v>
      </c>
      <c r="B9" s="369">
        <v>112</v>
      </c>
      <c r="C9" s="369">
        <v>108</v>
      </c>
      <c r="D9" s="369">
        <f>C9-B9</f>
        <v>-4</v>
      </c>
      <c r="E9" s="370">
        <f>D9/B9</f>
        <v>-0.0357</v>
      </c>
    </row>
    <row r="10" s="358" customFormat="1" ht="35.1" customHeight="1" spans="1:5">
      <c r="A10" s="139" t="s">
        <v>2476</v>
      </c>
      <c r="B10" s="369">
        <v>252</v>
      </c>
      <c r="C10" s="369">
        <v>353</v>
      </c>
      <c r="D10" s="369">
        <f>C10-B10</f>
        <v>101</v>
      </c>
      <c r="E10" s="370">
        <f>D10/B10</f>
        <v>0.4008</v>
      </c>
    </row>
    <row r="11" s="358" customFormat="1" ht="192" customHeight="1" spans="1:5">
      <c r="A11" s="371" t="s">
        <v>2477</v>
      </c>
      <c r="B11" s="371"/>
      <c r="C11" s="371"/>
      <c r="D11" s="371"/>
      <c r="E11" s="371"/>
    </row>
  </sheetData>
  <mergeCells count="6">
    <mergeCell ref="A1:E1"/>
    <mergeCell ref="D3:E3"/>
    <mergeCell ref="A11:E11"/>
    <mergeCell ref="A3:A4"/>
    <mergeCell ref="B3:B4"/>
    <mergeCell ref="C3:C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0"/>
  <sheetViews>
    <sheetView showGridLines="0" showZeros="0" view="pageBreakPreview" zoomScaleNormal="115" topLeftCell="A26" workbookViewId="0">
      <selection activeCell="D59" sqref="D59"/>
    </sheetView>
  </sheetViews>
  <sheetFormatPr defaultColWidth="9" defaultRowHeight="14.25" outlineLevelCol="4"/>
  <cols>
    <col min="1" max="1" width="20.6333333333333" style="147" customWidth="1"/>
    <col min="2" max="2" width="50.7583333333333" style="147" customWidth="1"/>
    <col min="3" max="4" width="20.6333333333333" style="147" customWidth="1"/>
    <col min="5" max="5" width="20.6333333333333" style="323" customWidth="1"/>
    <col min="6" max="16355" width="9" style="147"/>
    <col min="16356" max="16356" width="45.6333333333333" style="147"/>
    <col min="16357" max="16384" width="9" style="147"/>
  </cols>
  <sheetData>
    <row r="1" ht="45" customHeight="1" spans="1:5">
      <c r="A1" s="149"/>
      <c r="B1" s="324" t="s">
        <v>2478</v>
      </c>
      <c r="C1" s="324"/>
      <c r="D1" s="324"/>
      <c r="E1" s="324"/>
    </row>
    <row r="2" s="321" customFormat="1" ht="20.1" customHeight="1" spans="1:5">
      <c r="A2" s="325"/>
      <c r="B2" s="326"/>
      <c r="C2" s="326"/>
      <c r="D2" s="326"/>
      <c r="E2" s="327" t="s">
        <v>2</v>
      </c>
    </row>
    <row r="3" s="322" customFormat="1" ht="45" customHeight="1" spans="1:5">
      <c r="A3" s="328" t="s">
        <v>3</v>
      </c>
      <c r="B3" s="329" t="s">
        <v>4</v>
      </c>
      <c r="C3" s="168" t="s">
        <v>5</v>
      </c>
      <c r="D3" s="168" t="s">
        <v>6</v>
      </c>
      <c r="E3" s="168" t="s">
        <v>7</v>
      </c>
    </row>
    <row r="4" s="322" customFormat="1" ht="36" customHeight="1" spans="1:5">
      <c r="A4" s="296" t="s">
        <v>2479</v>
      </c>
      <c r="B4" s="291" t="s">
        <v>2480</v>
      </c>
      <c r="C4" s="292"/>
      <c r="D4" s="292"/>
      <c r="E4" s="302"/>
    </row>
    <row r="5" ht="36" customHeight="1" spans="1:5">
      <c r="A5" s="296" t="s">
        <v>2481</v>
      </c>
      <c r="B5" s="291" t="s">
        <v>2482</v>
      </c>
      <c r="C5" s="292"/>
      <c r="D5" s="292"/>
      <c r="E5" s="330"/>
    </row>
    <row r="6" ht="36" customHeight="1" spans="1:5">
      <c r="A6" s="296" t="s">
        <v>2483</v>
      </c>
      <c r="B6" s="291" t="s">
        <v>2484</v>
      </c>
      <c r="C6" s="292"/>
      <c r="D6" s="292"/>
      <c r="E6" s="330"/>
    </row>
    <row r="7" ht="36" customHeight="1" spans="1:5">
      <c r="A7" s="296" t="s">
        <v>2485</v>
      </c>
      <c r="B7" s="291" t="s">
        <v>2486</v>
      </c>
      <c r="C7" s="292"/>
      <c r="D7" s="292"/>
      <c r="E7" s="330"/>
    </row>
    <row r="8" ht="36" customHeight="1" spans="1:5">
      <c r="A8" s="296" t="s">
        <v>2487</v>
      </c>
      <c r="B8" s="291" t="s">
        <v>2488</v>
      </c>
      <c r="C8" s="292"/>
      <c r="D8" s="292"/>
      <c r="E8" s="330"/>
    </row>
    <row r="9" ht="36" customHeight="1" spans="1:5">
      <c r="A9" s="296" t="s">
        <v>2489</v>
      </c>
      <c r="B9" s="291" t="s">
        <v>2490</v>
      </c>
      <c r="C9" s="292"/>
      <c r="D9" s="292"/>
      <c r="E9" s="330"/>
    </row>
    <row r="10" ht="36" customHeight="1" spans="1:5">
      <c r="A10" s="296" t="s">
        <v>2491</v>
      </c>
      <c r="B10" s="291" t="s">
        <v>2492</v>
      </c>
      <c r="C10" s="292">
        <f>SUM(C11:C15)</f>
        <v>11896</v>
      </c>
      <c r="D10" s="292">
        <f>SUM(D11:D15)</f>
        <v>40000</v>
      </c>
      <c r="E10" s="330">
        <f>D10/C10-1</f>
        <v>2.362</v>
      </c>
    </row>
    <row r="11" ht="36" customHeight="1" spans="1:5">
      <c r="A11" s="296" t="s">
        <v>2493</v>
      </c>
      <c r="B11" s="294" t="s">
        <v>2494</v>
      </c>
      <c r="C11" s="295">
        <v>12169</v>
      </c>
      <c r="D11" s="295">
        <v>40000</v>
      </c>
      <c r="E11" s="330">
        <f>D11/C11-1</f>
        <v>2.287</v>
      </c>
    </row>
    <row r="12" ht="36" customHeight="1" spans="1:5">
      <c r="A12" s="296" t="s">
        <v>2495</v>
      </c>
      <c r="B12" s="294" t="s">
        <v>2496</v>
      </c>
      <c r="C12" s="295">
        <v>59</v>
      </c>
      <c r="D12" s="295"/>
      <c r="E12" s="330">
        <f>D12/C12-1</f>
        <v>-1</v>
      </c>
    </row>
    <row r="13" ht="36" customHeight="1" spans="1:5">
      <c r="A13" s="296" t="s">
        <v>2497</v>
      </c>
      <c r="B13" s="294" t="s">
        <v>2498</v>
      </c>
      <c r="C13" s="295">
        <v>108</v>
      </c>
      <c r="D13" s="295"/>
      <c r="E13" s="330"/>
    </row>
    <row r="14" ht="36" customHeight="1" spans="1:5">
      <c r="A14" s="296" t="s">
        <v>2499</v>
      </c>
      <c r="B14" s="294" t="s">
        <v>2500</v>
      </c>
      <c r="C14" s="295">
        <v>-440</v>
      </c>
      <c r="D14" s="295"/>
      <c r="E14" s="330">
        <f>D14/C14-1</f>
        <v>-1</v>
      </c>
    </row>
    <row r="15" ht="36" customHeight="1" spans="1:5">
      <c r="A15" s="296" t="s">
        <v>2501</v>
      </c>
      <c r="B15" s="294" t="s">
        <v>2502</v>
      </c>
      <c r="C15" s="295"/>
      <c r="D15" s="295"/>
      <c r="E15" s="330"/>
    </row>
    <row r="16" ht="36" customHeight="1" spans="1:5">
      <c r="A16" s="331" t="s">
        <v>2503</v>
      </c>
      <c r="B16" s="156" t="s">
        <v>2504</v>
      </c>
      <c r="C16" s="292"/>
      <c r="D16" s="292"/>
      <c r="E16" s="330"/>
    </row>
    <row r="17" ht="36" customHeight="1" spans="1:5">
      <c r="A17" s="331" t="s">
        <v>2505</v>
      </c>
      <c r="B17" s="156" t="s">
        <v>2506</v>
      </c>
      <c r="C17" s="292">
        <f>C18+C19</f>
        <v>269</v>
      </c>
      <c r="D17" s="292">
        <f>D18+D19</f>
        <v>260</v>
      </c>
      <c r="E17" s="330">
        <f>D17/C17-1</f>
        <v>-0.033</v>
      </c>
    </row>
    <row r="18" ht="36" customHeight="1" spans="1:5">
      <c r="A18" s="331" t="s">
        <v>2507</v>
      </c>
      <c r="B18" s="176" t="s">
        <v>2508</v>
      </c>
      <c r="C18" s="295">
        <v>176</v>
      </c>
      <c r="D18" s="295">
        <v>200</v>
      </c>
      <c r="E18" s="330">
        <f>D18/C18-1</f>
        <v>0.136</v>
      </c>
    </row>
    <row r="19" ht="36" customHeight="1" spans="1:5">
      <c r="A19" s="331" t="s">
        <v>2509</v>
      </c>
      <c r="B19" s="176" t="s">
        <v>2510</v>
      </c>
      <c r="C19" s="295">
        <v>93</v>
      </c>
      <c r="D19" s="295">
        <v>60</v>
      </c>
      <c r="E19" s="330">
        <f>D19/C19-1</f>
        <v>-0.355</v>
      </c>
    </row>
    <row r="20" ht="36" customHeight="1" spans="1:5">
      <c r="A20" s="331" t="s">
        <v>2511</v>
      </c>
      <c r="B20" s="156" t="s">
        <v>2512</v>
      </c>
      <c r="C20" s="292">
        <v>274</v>
      </c>
      <c r="D20" s="292"/>
      <c r="E20" s="330">
        <f>D20/C20-1</f>
        <v>-1</v>
      </c>
    </row>
    <row r="21" ht="36" customHeight="1" spans="1:5">
      <c r="A21" s="331" t="s">
        <v>2513</v>
      </c>
      <c r="B21" s="156" t="s">
        <v>2514</v>
      </c>
      <c r="C21" s="292"/>
      <c r="D21" s="292"/>
      <c r="E21" s="330"/>
    </row>
    <row r="22" ht="36" customHeight="1" spans="1:5">
      <c r="A22" s="331" t="s">
        <v>2515</v>
      </c>
      <c r="B22" s="156" t="s">
        <v>2516</v>
      </c>
      <c r="C22" s="292"/>
      <c r="D22" s="292"/>
      <c r="E22" s="330"/>
    </row>
    <row r="23" ht="36" customHeight="1" spans="1:5">
      <c r="A23" s="296" t="s">
        <v>2517</v>
      </c>
      <c r="B23" s="291" t="s">
        <v>2518</v>
      </c>
      <c r="C23" s="292"/>
      <c r="D23" s="292"/>
      <c r="E23" s="330"/>
    </row>
    <row r="24" ht="36" customHeight="1" spans="1:5">
      <c r="A24" s="296" t="s">
        <v>2519</v>
      </c>
      <c r="B24" s="291" t="s">
        <v>2520</v>
      </c>
      <c r="C24" s="292">
        <v>961</v>
      </c>
      <c r="D24" s="292"/>
      <c r="E24" s="330">
        <f t="shared" ref="E21:E37" si="0">D24/C24-1</f>
        <v>-1</v>
      </c>
    </row>
    <row r="25" ht="36" customHeight="1" spans="1:5">
      <c r="A25" s="296" t="s">
        <v>2521</v>
      </c>
      <c r="B25" s="291" t="s">
        <v>2522</v>
      </c>
      <c r="C25" s="292"/>
      <c r="D25" s="292"/>
      <c r="E25" s="330"/>
    </row>
    <row r="26" ht="36" customHeight="1" spans="1:5">
      <c r="A26" s="296" t="s">
        <v>2523</v>
      </c>
      <c r="B26" s="291" t="s">
        <v>2524</v>
      </c>
      <c r="C26" s="292"/>
      <c r="D26" s="292"/>
      <c r="E26" s="330"/>
    </row>
    <row r="27" ht="36" customHeight="1" spans="1:5">
      <c r="A27" s="296" t="s">
        <v>2525</v>
      </c>
      <c r="B27" s="291" t="s">
        <v>2526</v>
      </c>
      <c r="C27" s="292">
        <v>485</v>
      </c>
      <c r="D27" s="292">
        <v>37227</v>
      </c>
      <c r="E27" s="330">
        <f t="shared" si="0"/>
        <v>75.757</v>
      </c>
    </row>
    <row r="28" ht="36" customHeight="1" spans="1:5">
      <c r="A28" s="296"/>
      <c r="B28" s="294"/>
      <c r="C28" s="295"/>
      <c r="D28" s="295"/>
      <c r="E28" s="330"/>
    </row>
    <row r="29" ht="36" customHeight="1" spans="1:5">
      <c r="A29" s="307"/>
      <c r="B29" s="308" t="s">
        <v>2527</v>
      </c>
      <c r="C29" s="292">
        <f>C4+C5+C6+C7+C8+C9+C10+C16+C17+C20+C21+C22+C23+C24+C25+C26+C27</f>
        <v>13885</v>
      </c>
      <c r="D29" s="292">
        <f>D4+D5+D6+D7+D8+D9+D10+D16+D17+D20+D21+D22+D23+D24+D25+D26+D27</f>
        <v>77487</v>
      </c>
      <c r="E29" s="330">
        <f t="shared" si="0"/>
        <v>4.581</v>
      </c>
    </row>
    <row r="30" ht="36" customHeight="1" spans="1:5">
      <c r="A30" s="332">
        <v>105</v>
      </c>
      <c r="B30" s="333" t="s">
        <v>2528</v>
      </c>
      <c r="C30" s="334">
        <v>22708</v>
      </c>
      <c r="D30" s="334">
        <v>23640</v>
      </c>
      <c r="E30" s="330">
        <f t="shared" si="0"/>
        <v>0.041</v>
      </c>
    </row>
    <row r="31" ht="36" customHeight="1" spans="1:5">
      <c r="A31" s="353">
        <v>110</v>
      </c>
      <c r="B31" s="354" t="s">
        <v>60</v>
      </c>
      <c r="C31" s="335">
        <f>C32+C35+C36</f>
        <v>28700</v>
      </c>
      <c r="D31" s="335">
        <f>D32+D35+D36</f>
        <v>19401</v>
      </c>
      <c r="E31" s="330">
        <f t="shared" si="0"/>
        <v>-0.324</v>
      </c>
    </row>
    <row r="32" ht="36" customHeight="1" spans="1:5">
      <c r="A32" s="353">
        <v>11004</v>
      </c>
      <c r="B32" s="354" t="s">
        <v>2529</v>
      </c>
      <c r="C32" s="335">
        <f>C33+C34</f>
        <v>19672</v>
      </c>
      <c r="D32" s="335">
        <f>D33+D34</f>
        <v>3670</v>
      </c>
      <c r="E32" s="330">
        <f t="shared" si="0"/>
        <v>-0.813</v>
      </c>
    </row>
    <row r="33" ht="36" customHeight="1" spans="1:5">
      <c r="A33" s="355">
        <v>1100402</v>
      </c>
      <c r="B33" s="356" t="s">
        <v>2530</v>
      </c>
      <c r="C33" s="338">
        <v>19672</v>
      </c>
      <c r="D33" s="338">
        <v>3670</v>
      </c>
      <c r="E33" s="330">
        <f t="shared" si="0"/>
        <v>-0.813</v>
      </c>
    </row>
    <row r="34" ht="36" customHeight="1" spans="1:5">
      <c r="A34" s="355">
        <v>1100403</v>
      </c>
      <c r="B34" s="356" t="s">
        <v>2531</v>
      </c>
      <c r="C34" s="338"/>
      <c r="D34" s="338"/>
      <c r="E34" s="330"/>
    </row>
    <row r="35" ht="36" customHeight="1" spans="1:5">
      <c r="A35" s="355">
        <v>11008</v>
      </c>
      <c r="B35" s="356" t="s">
        <v>63</v>
      </c>
      <c r="C35" s="338">
        <v>4448</v>
      </c>
      <c r="D35" s="338">
        <v>15461</v>
      </c>
      <c r="E35" s="330">
        <f t="shared" si="0"/>
        <v>2.476</v>
      </c>
    </row>
    <row r="36" ht="36" customHeight="1" spans="1:5">
      <c r="A36" s="355">
        <v>11009</v>
      </c>
      <c r="B36" s="356" t="s">
        <v>64</v>
      </c>
      <c r="C36" s="338">
        <v>4580</v>
      </c>
      <c r="D36" s="338">
        <v>270</v>
      </c>
      <c r="E36" s="330">
        <f t="shared" si="0"/>
        <v>-0.941</v>
      </c>
    </row>
    <row r="37" ht="36" customHeight="1" spans="1:5">
      <c r="A37" s="341"/>
      <c r="B37" s="342" t="s">
        <v>67</v>
      </c>
      <c r="C37" s="334">
        <f>C29+C30+C31</f>
        <v>65293</v>
      </c>
      <c r="D37" s="334">
        <f>D29+D30+D31</f>
        <v>120528</v>
      </c>
      <c r="E37" s="330">
        <f t="shared" si="0"/>
        <v>0.846</v>
      </c>
    </row>
    <row r="38" spans="3:4">
      <c r="C38" s="357"/>
      <c r="D38" s="357"/>
    </row>
    <row r="40" spans="3:4">
      <c r="C40" s="357"/>
      <c r="D40" s="357"/>
    </row>
    <row r="42" spans="3:4">
      <c r="C42" s="357"/>
      <c r="D42" s="357"/>
    </row>
    <row r="43" spans="3:4">
      <c r="C43" s="357"/>
      <c r="D43" s="357"/>
    </row>
    <row r="45" spans="3:4">
      <c r="C45" s="357"/>
      <c r="D45" s="357"/>
    </row>
    <row r="46" spans="3:4">
      <c r="C46" s="357"/>
      <c r="D46" s="357"/>
    </row>
    <row r="47" spans="3:4">
      <c r="C47" s="357"/>
      <c r="D47" s="357"/>
    </row>
    <row r="48" spans="3:4">
      <c r="C48" s="357"/>
      <c r="D48" s="357"/>
    </row>
    <row r="50" spans="3:4">
      <c r="C50" s="357"/>
      <c r="D50" s="357"/>
    </row>
  </sheetData>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D30 C33:D35">
    <cfRule type="expression" dxfId="1" priority="7" stopIfTrue="1">
      <formula>"len($A:$A)=3"</formula>
    </cfRule>
  </conditionalFormatting>
  <conditionalFormatting sqref="B31 B33">
    <cfRule type="expression" dxfId="1" priority="4" stopIfTrue="1">
      <formula>"len($A:$A)=3"</formula>
    </cfRule>
  </conditionalFormatting>
  <conditionalFormatting sqref="C31:D34">
    <cfRule type="expression" dxfId="1" priority="1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32</vt:i4>
      </vt:variant>
    </vt:vector>
  </HeadingPairs>
  <TitlesOfParts>
    <vt:vector size="32" baseType="lpstr">
      <vt:lpstr>1-1禄劝县一般公共预算收入情况表</vt:lpstr>
      <vt:lpstr>1-2禄劝县一般公共预算支出情况表</vt:lpstr>
      <vt:lpstr>1-3禄劝县本级一般公共预算收入情况表</vt:lpstr>
      <vt:lpstr>1-4禄劝县本级一般公共预算支出情况表（公开到项级）</vt:lpstr>
      <vt:lpstr>1-5禄劝县本级一般公共预算基本支出情况表（公开到款级）</vt:lpstr>
      <vt:lpstr>1-6一般公共预算支出表（州（市）对下转移支付项目）</vt:lpstr>
      <vt:lpstr>1-7昆明市禄劝县分地区税收返还和转移支付预算表</vt:lpstr>
      <vt:lpstr>1-8禄劝县本级“三公”经费预算财政拨款情况统计表</vt:lpstr>
      <vt:lpstr>2-1禄劝县政府性基金预算收入情况表</vt:lpstr>
      <vt:lpstr>2-2禄劝县政府性基金预算支出情况表</vt:lpstr>
      <vt:lpstr>2-3昆明市禄劝县县本级政府性基金预算收入情况表</vt:lpstr>
      <vt:lpstr>2-4禄劝县县本级政府性基金预算支出情况表（公开到项级）</vt:lpstr>
      <vt:lpstr>2-5本级政府性基金支出表（州（市）对下转移支付）</vt:lpstr>
      <vt:lpstr>3-1禄劝县国有资本经营收入预算情况表</vt:lpstr>
      <vt:lpstr>3-2禄劝县国有资本经营支出预算情况表</vt:lpstr>
      <vt:lpstr>3-3县本级国有资本经营收入预算情况表</vt:lpstr>
      <vt:lpstr>3-4县本级国有资本经营支出预算情况表（公开到项级）</vt:lpstr>
      <vt:lpstr>3-5 禄劝县国有资本经营预算转移支付表 （分地区）</vt:lpstr>
      <vt:lpstr>3-6 国有资本经营预算转移支付表（分项目）</vt:lpstr>
      <vt:lpstr>4-1禄劝县社会保险基金收入预算情况表</vt:lpstr>
      <vt:lpstr>4-2禄劝县社会保险基金支出预算情况表</vt:lpstr>
      <vt:lpstr>4-3县本级社会保险基金收入预算情况表</vt:lpstr>
      <vt:lpstr>4-4县本级社会保险基金支出预算情况表</vt:lpstr>
      <vt:lpstr>5-1   2024年地方政府债务限额及余额预算情况表</vt:lpstr>
      <vt:lpstr>5-2  2024年地方政府一般债务余额情况表</vt:lpstr>
      <vt:lpstr>5-3  本级2024年地方政府一般债务余额情况表</vt:lpstr>
      <vt:lpstr>5-4 2024年地方政府专项债务余额情况表</vt:lpstr>
      <vt:lpstr>5-5 本级2024年地方政府专项债务余额情况表（本级）</vt:lpstr>
      <vt:lpstr>5-6 地方政府债券发行及还本付息情况表</vt:lpstr>
      <vt:lpstr>5-7 2025年政府专项债务限额和余额情况表</vt:lpstr>
      <vt:lpstr>5-8 2025年年初新增地方政府债券资金安排表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2020-05-07T10:46:00Z</cp:lastPrinted>
  <dcterms:modified xsi:type="dcterms:W3CDTF">2025-03-06T08:07:12Z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ICV">
    <vt:lpwstr>81F4EC7A9BF94824BECF6534FE26B88E</vt:lpwstr>
  </property>
</Properties>
</file>