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475" tabRatio="915" activeTab="4"/>
  </bookViews>
  <sheets>
    <sheet name="表1一般公共预算收支总表" sheetId="1" r:id="rId1"/>
    <sheet name="表2 一般公共预算收入明细表" sheetId="8" r:id="rId2"/>
    <sheet name="表3 地方一般公共预算支出明细表" sheetId="4" r:id="rId3"/>
    <sheet name="表4 政府性基金收支预算表" sheetId="7" r:id="rId4"/>
    <sheet name="表5 国有资本经营预算收支预算" sheetId="9" r:id="rId5"/>
  </sheets>
  <definedNames>
    <definedName name="_xlnm._FilterDatabase" localSheetId="2" hidden="1">'表3 地方一般公共预算支出明细表'!$E$130:$F$137</definedName>
    <definedName name="_xlnm.Print_Area" localSheetId="0">表1一般公共预算收支总表!$A$1:$I$20</definedName>
    <definedName name="_xlnm.Print_Area" localSheetId="1">'表2 一般公共预算收入明细表'!$A$1:$F$87</definedName>
    <definedName name="_xlnm.Print_Area" localSheetId="2">'表3 地方一般公共预算支出明细表'!$A$1:$G$137</definedName>
    <definedName name="_xlnm.Print_Area" localSheetId="3">'表4 政府性基金收支预算表'!$A$1:$F$34</definedName>
    <definedName name="_xlnm.Print_Titles" localSheetId="1">'表2 一般公共预算收入明细表'!$1:$5</definedName>
    <definedName name="_xlnm.Print_Titles" localSheetId="2">'表3 地方一般公共预算支出明细表'!$1:$5</definedName>
    <definedName name="_xlnm.Print_Titles" localSheetId="4">'表5 国有资本经营预算收支预算'!$1:$4</definedName>
    <definedName name="_xlnm.Print_Titles" localSheetId="3">'表4 政府性基金收支预算表'!$1:$4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<sst xmlns="http://schemas.openxmlformats.org/spreadsheetml/2006/main" count="415" uniqueCount="324">
  <si>
    <t>表1</t>
  </si>
  <si>
    <t>2024年一般公共预算预算收支总表</t>
  </si>
  <si>
    <t>单位：万元</t>
  </si>
  <si>
    <t>收入项目</t>
  </si>
  <si>
    <t>2023年执行数</t>
  </si>
  <si>
    <t>2024年预算数</t>
  </si>
  <si>
    <t>支出项目</t>
  </si>
  <si>
    <t>一、</t>
  </si>
  <si>
    <t>地方一般公共预算收入</t>
  </si>
  <si>
    <t>地方一般公共预算支出</t>
  </si>
  <si>
    <t>（一）</t>
  </si>
  <si>
    <t>税收收入</t>
  </si>
  <si>
    <t>二、</t>
  </si>
  <si>
    <t>转移性支出</t>
  </si>
  <si>
    <t>（二）</t>
  </si>
  <si>
    <t>非税收入</t>
  </si>
  <si>
    <t>债务还本支出</t>
  </si>
  <si>
    <t>转移性收入</t>
  </si>
  <si>
    <t>上解支出</t>
  </si>
  <si>
    <t>上级补助收入</t>
  </si>
  <si>
    <t>（三）</t>
  </si>
  <si>
    <t>结转下年支出</t>
  </si>
  <si>
    <t>返还性收入</t>
  </si>
  <si>
    <t>（四）</t>
  </si>
  <si>
    <t>安排预算稳定调节基金</t>
  </si>
  <si>
    <t>一般性转移支付收入</t>
  </si>
  <si>
    <t>专项转移支付收入</t>
  </si>
  <si>
    <t>上年结转收入</t>
  </si>
  <si>
    <t>调入资金</t>
  </si>
  <si>
    <t>地方政府一般债务转贷收入</t>
  </si>
  <si>
    <t>（五）</t>
  </si>
  <si>
    <t>动用预算稳定调节基金</t>
  </si>
  <si>
    <t>一般公共预算收入合计</t>
  </si>
  <si>
    <t>一般公共预算支出合计</t>
  </si>
  <si>
    <t>表2</t>
  </si>
  <si>
    <t>2024年一般公共预算收入明细表</t>
  </si>
  <si>
    <t>序号</t>
  </si>
  <si>
    <t>项目</t>
  </si>
  <si>
    <t>2024年预测数</t>
  </si>
  <si>
    <t>增减</t>
  </si>
  <si>
    <t>备注</t>
  </si>
  <si>
    <t xml:space="preserve">  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</si>
  <si>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</si>
  <si>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</si>
  <si>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</si>
  <si>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</si>
  <si>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</si>
  <si>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</si>
  <si>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</si>
  <si>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</si>
  <si>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</si>
  <si>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</si>
  <si>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</si>
  <si>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</si>
  <si>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</si>
  <si>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</si>
  <si>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</si>
  <si>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</si>
  <si>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</si>
  <si>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</si>
  <si>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国有资源（资产）有偿使用收入</t>
  </si>
  <si>
    <t xml:space="preserve">    政府住房基金收入</t>
  </si>
  <si>
    <t xml:space="preserve">    其他收入</t>
  </si>
  <si>
    <t xml:space="preserve">  上级补助收入</t>
  </si>
  <si>
    <t xml:space="preserve">    返还性收入</t>
  </si>
  <si>
    <t xml:space="preserve">      所得税基数返还收入 </t>
  </si>
  <si>
    <t xml:space="preserve">      增值税税收返还收入</t>
  </si>
  <si>
    <t xml:space="preserve">      增值税“五五分享”税收返还收入</t>
  </si>
  <si>
    <t xml:space="preserve">    一般性转移支付收入</t>
  </si>
  <si>
    <t xml:space="preserve">      均衡性转移支付收入</t>
  </si>
  <si>
    <t xml:space="preserve">      县级基本财力保障机制奖补资金收入</t>
  </si>
  <si>
    <t xml:space="preserve">      结算补助收入</t>
  </si>
  <si>
    <t xml:space="preserve">      企业事业单位划转补助收入</t>
  </si>
  <si>
    <t xml:space="preserve">      产粮（油）大县奖励资金收入</t>
  </si>
  <si>
    <t xml:space="preserve">      重点生态功能区转移支付收入</t>
  </si>
  <si>
    <t xml:space="preserve">      固定数额补助收入</t>
  </si>
  <si>
    <t xml:space="preserve">      民族地区转移支付收入</t>
  </si>
  <si>
    <t xml:space="preserve">      体制补助收入</t>
  </si>
  <si>
    <t xml:space="preserve">      巩固拓展脱贫攻坚成果衔接乡村振兴转移支付收入</t>
  </si>
  <si>
    <t xml:space="preserve">      一般公共服务共同财政事权转移支付收入</t>
  </si>
  <si>
    <t xml:space="preserve">      公共安全共同财政事权转移支付收入</t>
  </si>
  <si>
    <t xml:space="preserve">      教育共同财政事权转移支付收入</t>
  </si>
  <si>
    <t xml:space="preserve">      文化旅游体育与传媒共同财政事权转移支付收入</t>
  </si>
  <si>
    <t xml:space="preserve">      社会保障和就业共同财政事权转移支付收入</t>
  </si>
  <si>
    <t xml:space="preserve">      医疗卫生共同财政事权转移支付收入</t>
  </si>
  <si>
    <t xml:space="preserve">      节能环保共同财政事权转移支付收入</t>
  </si>
  <si>
    <t xml:space="preserve">      农林水共同财政事权转移支付收入</t>
  </si>
  <si>
    <t xml:space="preserve">      交通运输共同财政事权转移支付收入</t>
  </si>
  <si>
    <t xml:space="preserve">      住房保障共同财政事权转移支付收入</t>
  </si>
  <si>
    <t xml:space="preserve">      灾害防治及应急管理共同财政事权转移支付收入</t>
  </si>
  <si>
    <t xml:space="preserve">      增值税留抵退税转移支付收入</t>
  </si>
  <si>
    <t xml:space="preserve">      其他退税减税降费转移支付收入</t>
  </si>
  <si>
    <t xml:space="preserve">      其他一般性转移支付收入</t>
  </si>
  <si>
    <t xml:space="preserve">    专项转移支付收入</t>
  </si>
  <si>
    <t xml:space="preserve">      一般公共服务</t>
  </si>
  <si>
    <t xml:space="preserve">      国防</t>
  </si>
  <si>
    <t xml:space="preserve">      公共安全</t>
  </si>
  <si>
    <t xml:space="preserve">      教育</t>
  </si>
  <si>
    <t xml:space="preserve">      科学技术</t>
  </si>
  <si>
    <t xml:space="preserve">      文化旅游体育与传媒</t>
  </si>
  <si>
    <t xml:space="preserve">      社会保障和就业</t>
  </si>
  <si>
    <t xml:space="preserve">      卫生健康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</si>
  <si>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</si>
  <si>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</si>
  <si>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</si>
  <si>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</si>
  <si>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资源勘探工业信息等</t>
  </si>
  <si>
    <t xml:space="preserve">      商业服务业等</t>
  </si>
  <si>
    <t xml:space="preserve">      自然资源海洋气象等</t>
  </si>
  <si>
    <t xml:space="preserve">      住房保障</t>
  </si>
  <si>
    <t xml:space="preserve">      灾害防治及应急管理</t>
  </si>
  <si>
    <t xml:space="preserve">      其他收入</t>
  </si>
  <si>
    <t>债务转贷收入</t>
  </si>
  <si>
    <t>政府性基金调入</t>
  </si>
  <si>
    <t>国有资本经营调入</t>
  </si>
  <si>
    <t>其他资金调入</t>
  </si>
  <si>
    <t>存量资金调入</t>
  </si>
  <si>
    <t>养老保险基金专户资金调入</t>
  </si>
  <si>
    <t>表3</t>
  </si>
  <si>
    <t>2024年地方一般公共预算支出明细表</t>
  </si>
  <si>
    <t>类型</t>
  </si>
  <si>
    <t>新支出保障分类科目名称</t>
  </si>
  <si>
    <t>2024年地方“三保”预算数</t>
  </si>
  <si>
    <t>预算支出</t>
  </si>
  <si>
    <t>其中：本级财力安排支出</t>
  </si>
  <si>
    <t>其中：上级转移支付补助</t>
  </si>
  <si>
    <t>一般公共预算支出总计</t>
  </si>
  <si>
    <t>“三保”支出</t>
  </si>
  <si>
    <t>三保</t>
  </si>
  <si>
    <t>保工资</t>
  </si>
  <si>
    <t>基本工资</t>
  </si>
  <si>
    <t>行政人员工资</t>
  </si>
  <si>
    <t>事业人员工资</t>
  </si>
  <si>
    <t>津贴补贴</t>
  </si>
  <si>
    <t>公务交通补贴</t>
  </si>
  <si>
    <t>奖金</t>
  </si>
  <si>
    <t>绩效工资（不含规范后提高绩效部分）</t>
  </si>
  <si>
    <t>在职工资附加性支出（单位缴费部分）</t>
  </si>
  <si>
    <t>养老保险</t>
  </si>
  <si>
    <t>医疗保险（含生育保险）</t>
  </si>
  <si>
    <t>工伤保险</t>
  </si>
  <si>
    <t>失业保险</t>
  </si>
  <si>
    <t>住房公积金</t>
  </si>
  <si>
    <t>职业年金</t>
  </si>
  <si>
    <t>离休人员经费</t>
  </si>
  <si>
    <t>离休费</t>
  </si>
  <si>
    <t>离休医疗费</t>
  </si>
  <si>
    <t>离休生活补助</t>
  </si>
  <si>
    <t>退休生活补助</t>
  </si>
  <si>
    <t>保运转</t>
  </si>
  <si>
    <t>行政单位公用经费（不含政法部门）</t>
  </si>
  <si>
    <t>政法部门公用经费</t>
  </si>
  <si>
    <t>事业单位公用经费</t>
  </si>
  <si>
    <t>教育部门公用经费</t>
  </si>
  <si>
    <t>卫生部门公用经费</t>
  </si>
  <si>
    <t>其他事业单位公用经费</t>
  </si>
  <si>
    <t>离退休干部公用经费</t>
  </si>
  <si>
    <t>离休干部公用经费</t>
  </si>
  <si>
    <t>退休干部公用经费</t>
  </si>
  <si>
    <t>公务用车经费</t>
  </si>
  <si>
    <t>公务用车购置费</t>
  </si>
  <si>
    <t>公务用车运行维护费</t>
  </si>
  <si>
    <t>公务用车租用费</t>
  </si>
  <si>
    <t>公务用车平台经费</t>
  </si>
  <si>
    <t>工会经费</t>
  </si>
  <si>
    <t>保基本民生</t>
  </si>
  <si>
    <t>学前教育幼儿资助</t>
  </si>
  <si>
    <t>城乡义务教育生均公用经费</t>
  </si>
  <si>
    <t>小学</t>
  </si>
  <si>
    <t>初中</t>
  </si>
  <si>
    <t>义务教育阶段特殊教育学校和随班就读残疾学生生均公用经费</t>
  </si>
  <si>
    <t>义务教育免费提供教科书</t>
  </si>
  <si>
    <t>家庭经济困难学生生活补助</t>
  </si>
  <si>
    <t>普通高中学生资助</t>
  </si>
  <si>
    <t>国家助学金</t>
  </si>
  <si>
    <t>免学杂费</t>
  </si>
  <si>
    <t>中职教育学生资助</t>
  </si>
  <si>
    <t>免学费</t>
  </si>
  <si>
    <t>农村义务教育学生营养改善计划</t>
  </si>
  <si>
    <t>博物馆、纪念馆免费开放补助和公共美术馆、图书馆、文化馆站免费开放补助</t>
  </si>
  <si>
    <t>困难群众救助</t>
  </si>
  <si>
    <t>最低生活保障</t>
  </si>
  <si>
    <t>城市最低生活保障</t>
  </si>
  <si>
    <t>农村最低生活保障</t>
  </si>
  <si>
    <t>特困人员救助供养</t>
  </si>
  <si>
    <t>孤儿等特困儿童基本生活保障</t>
  </si>
  <si>
    <t>临时救助</t>
  </si>
  <si>
    <t>流浪乞讨人员救助</t>
  </si>
  <si>
    <t>残疾人补助</t>
  </si>
  <si>
    <t>困难残疾人生活补贴</t>
  </si>
  <si>
    <t>重度残疾人护理补贴</t>
  </si>
  <si>
    <t>城乡居民基本养老保险</t>
  </si>
  <si>
    <t>财政对企业职工养老保险的补助</t>
  </si>
  <si>
    <t>财政对机关事业单位养老保险的补助</t>
  </si>
  <si>
    <t>老年人福利补贴</t>
  </si>
  <si>
    <t>就业见习补贴</t>
  </si>
  <si>
    <t>优抚对象抚恤和生活补助经费</t>
  </si>
  <si>
    <t>义务兵优待金</t>
  </si>
  <si>
    <t>退役安置支出</t>
  </si>
  <si>
    <t>退役士兵安置</t>
  </si>
  <si>
    <t>军队移交地方政府离退休人员</t>
  </si>
  <si>
    <t>军转干部解困补助</t>
  </si>
  <si>
    <t>军队转业干部补助经费</t>
  </si>
  <si>
    <t>城乡居民基本医疗保险</t>
  </si>
  <si>
    <t>基本公共卫生服务</t>
  </si>
  <si>
    <t>计划生育支出</t>
  </si>
  <si>
    <t>农村部分计划生育家庭奖励扶助</t>
  </si>
  <si>
    <t>全国计划生育特别扶助制度</t>
  </si>
  <si>
    <t>城乡医疗救助</t>
  </si>
  <si>
    <t>疫情防控支出</t>
  </si>
  <si>
    <t>村级支出</t>
  </si>
  <si>
    <t>村委会干部岗位补贴</t>
  </si>
  <si>
    <t>村（居）民小组党组织负责人补助和村（居）民小组长补贴</t>
  </si>
  <si>
    <t>村委会运转经费</t>
  </si>
  <si>
    <t>村(居)民小组运转经费</t>
  </si>
  <si>
    <t>与民生密切相关的公共事业支出</t>
  </si>
  <si>
    <t>供水支出</t>
  </si>
  <si>
    <t>供电支出</t>
  </si>
  <si>
    <t>供暖支出</t>
  </si>
  <si>
    <t>公共交通支出</t>
  </si>
  <si>
    <t xml:space="preserve">  普通高中生均公用经费</t>
  </si>
  <si>
    <t xml:space="preserve">  民族中学高中寄宿学生生活费补助</t>
  </si>
  <si>
    <t xml:space="preserve">  自然灾害生活救助（或受灾人员救助）</t>
  </si>
  <si>
    <t xml:space="preserve">  企业退休人员计划生育奖励</t>
  </si>
  <si>
    <t xml:space="preserve">  机关事业单位职工及军人抚恤补助</t>
  </si>
  <si>
    <t xml:space="preserve">  重点优抚对象生活困难补助</t>
  </si>
  <si>
    <t xml:space="preserve">  社区支出</t>
  </si>
  <si>
    <t xml:space="preserve">     社区干部岗位补贴</t>
  </si>
  <si>
    <t>104</t>
  </si>
  <si>
    <t xml:space="preserve">     社区工作经费</t>
  </si>
  <si>
    <t>105</t>
  </si>
  <si>
    <t xml:space="preserve">  西部志愿者生活补助</t>
  </si>
  <si>
    <t>106</t>
  </si>
  <si>
    <t xml:space="preserve">  三支一扶计划专项补助</t>
  </si>
  <si>
    <t>107</t>
  </si>
  <si>
    <t xml:space="preserve">  防治艾滋病经费</t>
  </si>
  <si>
    <t>108</t>
  </si>
  <si>
    <t xml:space="preserve">  财政对城镇职工基本医疗保险基金缺口补助</t>
  </si>
  <si>
    <t>109</t>
  </si>
  <si>
    <t xml:space="preserve">  财政对失业保险基金的补助</t>
  </si>
  <si>
    <t>110</t>
  </si>
  <si>
    <t xml:space="preserve">  财政对工伤保险基金的补助</t>
  </si>
  <si>
    <t>111</t>
  </si>
  <si>
    <t>“三保”以外刚性支出</t>
  </si>
  <si>
    <t>“三保”以外刚性支出合计</t>
  </si>
  <si>
    <t>112</t>
  </si>
  <si>
    <t>债务付息支出</t>
  </si>
  <si>
    <t>113</t>
  </si>
  <si>
    <t>一般债务付息</t>
  </si>
  <si>
    <t>114</t>
  </si>
  <si>
    <t>一般债券付息支出</t>
  </si>
  <si>
    <t>115</t>
  </si>
  <si>
    <t>一般债券发行费用支出</t>
  </si>
  <si>
    <t>123</t>
  </si>
  <si>
    <t>临聘人员、其他财政补助人员支出</t>
  </si>
  <si>
    <t>124</t>
  </si>
  <si>
    <t>其他刚性支出政策</t>
  </si>
  <si>
    <t>125</t>
  </si>
  <si>
    <t>公务员基础绩效奖</t>
  </si>
  <si>
    <t>126</t>
  </si>
  <si>
    <t>公务员年终考核奖</t>
  </si>
  <si>
    <t>127</t>
  </si>
  <si>
    <t>事业人员参照公务员规范后绩效奖</t>
  </si>
  <si>
    <t>128</t>
  </si>
  <si>
    <t>集中连片乡村教师生活补助</t>
  </si>
  <si>
    <t>129</t>
  </si>
  <si>
    <t>部门业务费</t>
  </si>
  <si>
    <t>130</t>
  </si>
  <si>
    <t>县级其他刚性及项目支出</t>
  </si>
  <si>
    <t>146</t>
  </si>
  <si>
    <t>上级转移支付项目支出</t>
  </si>
  <si>
    <t>上年结转项目支出</t>
  </si>
  <si>
    <t>147</t>
  </si>
  <si>
    <t>预备费</t>
  </si>
  <si>
    <t>148</t>
  </si>
  <si>
    <t>预留支出</t>
  </si>
  <si>
    <t>149</t>
  </si>
  <si>
    <t>増人增资、丧葬抚恤费等预留</t>
  </si>
  <si>
    <t>150</t>
  </si>
  <si>
    <t>成本性支出</t>
  </si>
  <si>
    <t>年度目标考核奖</t>
  </si>
  <si>
    <t>151</t>
  </si>
  <si>
    <t>不可预见性支出</t>
  </si>
  <si>
    <t>2024年政府性基金收支预算表</t>
  </si>
  <si>
    <t>收入总计</t>
  </si>
  <si>
    <t>一、地方政府性基金收入</t>
  </si>
  <si>
    <t>国有土地使用权出让收入</t>
  </si>
  <si>
    <t>新增专项债券项目收入</t>
  </si>
  <si>
    <t>1</t>
  </si>
  <si>
    <t>中医院整体搬迁建设项目收入</t>
  </si>
  <si>
    <t>2</t>
  </si>
  <si>
    <t xml:space="preserve">禄劝工业园区农特产品、西柚果汁、野生菌深加工标准化厂房建设项目收入
</t>
  </si>
  <si>
    <t>3</t>
  </si>
  <si>
    <t>国家储备林项目收入</t>
  </si>
  <si>
    <t>土地收益基金</t>
  </si>
  <si>
    <t>其他政府性基金收入</t>
  </si>
  <si>
    <t>二、转移性收入</t>
  </si>
  <si>
    <t>政府性基金补助收入</t>
  </si>
  <si>
    <t>地方政府专项债务转贷收入</t>
  </si>
  <si>
    <t>再融资转贷债券收入</t>
  </si>
  <si>
    <t>新增专项债券收入</t>
  </si>
  <si>
    <t>支出总计</t>
  </si>
  <si>
    <t>一、地方政府性基金支出</t>
  </si>
  <si>
    <t>地方政府专项债券付息支出</t>
  </si>
  <si>
    <t>地方政府专项债券发行费用支出</t>
  </si>
  <si>
    <t>国有土地使用权出让收入安排的支出</t>
  </si>
  <si>
    <t>土地出让收入计提用于农业农村支出</t>
  </si>
  <si>
    <t>(五)</t>
  </si>
  <si>
    <t>其他政府性基金预算支出（彩票公益金）</t>
  </si>
  <si>
    <t>（七）</t>
  </si>
  <si>
    <t>新增专项债券项目支出</t>
  </si>
  <si>
    <t>（八）</t>
  </si>
  <si>
    <t>上级专款支出</t>
  </si>
  <si>
    <t>（九）</t>
  </si>
  <si>
    <t>上年结转支出</t>
  </si>
  <si>
    <t>二、转移性支出</t>
  </si>
  <si>
    <t>专项债务还本支出</t>
  </si>
  <si>
    <t>调入一般公共预算</t>
  </si>
  <si>
    <t>表4</t>
  </si>
  <si>
    <t>2024年国有资本经营收支预算表</t>
  </si>
  <si>
    <t>本级收入</t>
  </si>
  <si>
    <t>国有资本经营收入</t>
  </si>
  <si>
    <t>本级支出</t>
  </si>
  <si>
    <t>国有资本经营支出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</si>
</sst>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_ "/>
    <numFmt numFmtId="178" formatCode="#,##0_);[Red]\(#,##0\)"/>
    <numFmt numFmtId="179" formatCode="#,##0_ ;[Red]\-#,##0\ "/>
  </numFmts>
  <fonts count="57">
    <font>
      <sz val="11"/>
      <color theme="1"/>
      <name val="宋体"/>
      <charset val="134"/>
      <scheme val="minor"/>
    </font>
    <font>
      <sz val="12"/>
      <name val="黑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name val="微软雅黑"/>
      <charset val="134"/>
    </font>
    <font>
      <sz val="12"/>
      <name val="宋体"/>
      <charset val="134"/>
    </font>
    <font>
      <sz val="16"/>
      <name val="黑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仿宋"/>
      <charset val="134"/>
    </font>
    <font>
      <b/>
      <sz val="11"/>
      <name val="宋体"/>
      <charset val="134"/>
    </font>
    <font>
      <sz val="9"/>
      <name val="微软雅黑"/>
      <charset val="134"/>
    </font>
    <font>
      <sz val="14"/>
      <color theme="1"/>
      <name val="宋体"/>
      <charset val="134"/>
      <scheme val="minor"/>
    </font>
    <font>
      <b/>
      <sz val="16"/>
      <name val="宋体"/>
      <charset val="134"/>
    </font>
    <font>
      <b/>
      <sz val="16"/>
      <name val="Microsoft Sans Serif"/>
      <charset val="134"/>
    </font>
    <font>
      <sz val="16"/>
      <name val="Microsoft Sans Serif"/>
      <charset val="134"/>
    </font>
    <font>
      <b/>
      <sz val="12"/>
      <name val="黑体"/>
      <charset val="134"/>
    </font>
    <font>
      <b/>
      <sz val="12"/>
      <name val="宋体"/>
      <charset val="134"/>
    </font>
    <font>
      <b/>
      <sz val="9"/>
      <name val="微软雅黑"/>
      <charset val="134"/>
    </font>
    <font>
      <sz val="9"/>
      <name val="宋体"/>
      <charset val="1"/>
    </font>
    <font>
      <sz val="12"/>
      <color indexed="8"/>
      <name val="宋体"/>
      <charset val="134"/>
    </font>
    <font>
      <sz val="9"/>
      <name val="宋体"/>
      <charset val="134"/>
    </font>
    <font>
      <b/>
      <sz val="16"/>
      <name val="黑体"/>
      <charset val="134"/>
    </font>
    <font>
      <sz val="10"/>
      <name val="宋体"/>
      <charset val="134"/>
    </font>
    <font>
      <b/>
      <sz val="14"/>
      <color indexed="8"/>
      <name val="Times New Roman"/>
      <charset val="134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6"/>
      <color indexed="8"/>
      <name val="黑体"/>
      <charset val="134"/>
    </font>
    <font>
      <sz val="11"/>
      <color indexed="8"/>
      <name val="宋体"/>
      <charset val="134"/>
    </font>
    <font>
      <b/>
      <sz val="12"/>
      <color indexed="8"/>
      <name val="黑体"/>
      <charset val="134"/>
    </font>
    <font>
      <b/>
      <sz val="14"/>
      <color indexed="8"/>
      <name val="黑体"/>
      <charset val="134"/>
    </font>
    <font>
      <sz val="12"/>
      <color indexed="8"/>
      <name val="Times New Roman"/>
      <charset val="134"/>
    </font>
    <font>
      <sz val="12"/>
      <color indexed="8"/>
      <name val="黑体"/>
      <charset val="134"/>
    </font>
    <font>
      <sz val="12"/>
      <color theme="1"/>
      <name val="黑体"/>
      <charset val="134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4" borderId="20" applyNumberFormat="0" applyAlignment="0" applyProtection="0">
      <alignment vertical="center"/>
    </xf>
    <xf numFmtId="0" fontId="47" fillId="5" borderId="21" applyNumberFormat="0" applyAlignment="0" applyProtection="0">
      <alignment vertical="center"/>
    </xf>
    <xf numFmtId="0" fontId="48" fillId="5" borderId="20" applyNumberFormat="0" applyAlignment="0" applyProtection="0">
      <alignment vertical="center"/>
    </xf>
    <xf numFmtId="0" fontId="49" fillId="6" borderId="22" applyNumberFormat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14" fillId="0" borderId="0">
      <alignment vertical="top"/>
      <protection locked="0"/>
    </xf>
  </cellStyleXfs>
  <cellXfs count="2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5" fillId="0" borderId="0" xfId="0" applyFont="1">
      <alignment vertical="center"/>
    </xf>
    <xf numFmtId="0" fontId="4" fillId="0" borderId="0" xfId="0" applyFont="1" applyFill="1" applyAlignment="1" applyProtection="1">
      <alignment horizontal="left" vertical="top"/>
      <protection locked="0"/>
    </xf>
    <xf numFmtId="0" fontId="3" fillId="0" borderId="0" xfId="0" applyFont="1" applyFill="1" applyAlignment="1" applyProtection="1">
      <alignment horizontal="center" vertical="top"/>
      <protection locked="0"/>
    </xf>
    <xf numFmtId="0" fontId="6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left" vertical="center"/>
    </xf>
    <xf numFmtId="0" fontId="8" fillId="0" borderId="0" xfId="0" applyFont="1" applyAlignment="1">
      <alignment horizontal="right" vertic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>
      <alignment vertical="center"/>
    </xf>
    <xf numFmtId="3" fontId="9" fillId="0" borderId="1" xfId="0" applyNumberFormat="1" applyFont="1" applyFill="1" applyBorder="1" applyAlignment="1" applyProtection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3" fontId="9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>
      <alignment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left" vertical="center" wrapText="1"/>
    </xf>
    <xf numFmtId="3" fontId="10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>
      <alignment vertical="center"/>
    </xf>
    <xf numFmtId="49" fontId="10" fillId="2" borderId="1" xfId="0" applyNumberFormat="1" applyFont="1" applyFill="1" applyBorder="1" applyAlignment="1" applyProtection="1">
      <alignment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vertical="center" wrapText="1"/>
    </xf>
    <xf numFmtId="176" fontId="10" fillId="0" borderId="1" xfId="0" applyNumberFormat="1" applyFont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176" fontId="9" fillId="0" borderId="1" xfId="0" applyNumberFormat="1" applyFont="1" applyBorder="1" applyAlignment="1" applyProtection="1">
      <alignment horizontal="center" vertical="center" wrapText="1"/>
    </xf>
    <xf numFmtId="177" fontId="9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9" fillId="0" borderId="3" xfId="0" applyNumberFormat="1" applyFont="1" applyFill="1" applyBorder="1" applyAlignment="1" applyProtection="1">
      <alignment horizontal="left" vertical="center" wrapText="1"/>
    </xf>
    <xf numFmtId="49" fontId="9" fillId="0" borderId="4" xfId="0" applyNumberFormat="1" applyFont="1" applyFill="1" applyBorder="1" applyAlignment="1" applyProtection="1">
      <alignment horizontal="left" vertical="center" wrapText="1"/>
    </xf>
    <xf numFmtId="177" fontId="9" fillId="0" borderId="1" xfId="0" applyNumberFormat="1" applyFont="1" applyFill="1" applyBorder="1" applyAlignment="1" applyProtection="1">
      <alignment horizontal="center" vertical="center"/>
      <protection locked="0"/>
    </xf>
    <xf numFmtId="177" fontId="10" fillId="0" borderId="1" xfId="0" applyNumberFormat="1" applyFont="1" applyFill="1" applyBorder="1" applyAlignment="1" applyProtection="1">
      <alignment horizontal="center" vertical="center" wrapText="1"/>
    </xf>
    <xf numFmtId="177" fontId="10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 applyProtection="1">
      <alignment vertical="center" wrapText="1"/>
    </xf>
    <xf numFmtId="177" fontId="11" fillId="2" borderId="1" xfId="0" applyNumberFormat="1" applyFont="1" applyFill="1" applyBorder="1" applyAlignment="1" applyProtection="1">
      <alignment horizontal="center" vertical="center" wrapText="1"/>
    </xf>
    <xf numFmtId="177" fontId="11" fillId="2" borderId="4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>
      <alignment vertical="center"/>
    </xf>
    <xf numFmtId="177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vertical="center" wrapText="1"/>
    </xf>
    <xf numFmtId="3" fontId="3" fillId="0" borderId="0" xfId="0" applyNumberFormat="1" applyFont="1" applyFill="1">
      <alignment vertical="center"/>
    </xf>
    <xf numFmtId="0" fontId="8" fillId="2" borderId="0" xfId="0" applyFont="1" applyFill="1" applyBorder="1" applyAlignment="1" applyProtection="1">
      <alignment vertical="center"/>
    </xf>
    <xf numFmtId="0" fontId="13" fillId="2" borderId="0" xfId="0" applyFont="1" applyFill="1" applyBorder="1" applyAlignment="1" applyProtection="1">
      <alignment vertical="center"/>
    </xf>
    <xf numFmtId="0" fontId="14" fillId="2" borderId="0" xfId="0" applyFont="1" applyFill="1" applyBorder="1" applyAlignment="1" applyProtection="1">
      <alignment vertical="top"/>
      <protection locked="0"/>
    </xf>
    <xf numFmtId="0" fontId="8" fillId="2" borderId="0" xfId="0" applyFont="1" applyFill="1" applyAlignment="1" applyProtection="1">
      <alignment vertical="center"/>
    </xf>
    <xf numFmtId="0" fontId="8" fillId="2" borderId="0" xfId="0" applyFont="1" applyFill="1" applyBorder="1" applyAlignment="1" applyProtection="1">
      <alignment horizontal="right" vertical="center"/>
    </xf>
    <xf numFmtId="177" fontId="14" fillId="2" borderId="0" xfId="0" applyNumberFormat="1" applyFont="1" applyFill="1" applyBorder="1" applyAlignment="1" applyProtection="1">
      <alignment vertical="center"/>
      <protection locked="0"/>
    </xf>
    <xf numFmtId="0" fontId="15" fillId="2" borderId="0" xfId="0" applyFont="1" applyFill="1">
      <alignment vertical="center"/>
    </xf>
    <xf numFmtId="0" fontId="1" fillId="2" borderId="0" xfId="0" applyFont="1" applyFill="1" applyBorder="1" applyAlignment="1" applyProtection="1">
      <alignment vertical="center"/>
    </xf>
    <xf numFmtId="177" fontId="8" fillId="2" borderId="0" xfId="0" applyNumberFormat="1" applyFont="1" applyFill="1" applyBorder="1" applyAlignment="1" applyProtection="1">
      <alignment vertical="center"/>
    </xf>
    <xf numFmtId="0" fontId="16" fillId="2" borderId="0" xfId="0" applyFont="1" applyFill="1" applyBorder="1" applyAlignment="1" applyProtection="1">
      <alignment horizontal="center" vertical="center"/>
    </xf>
    <xf numFmtId="0" fontId="17" fillId="2" borderId="0" xfId="0" applyFont="1" applyFill="1" applyBorder="1" applyAlignment="1" applyProtection="1">
      <alignment horizontal="center" vertical="center"/>
    </xf>
    <xf numFmtId="0" fontId="18" fillId="2" borderId="0" xfId="0" applyFont="1" applyFill="1" applyBorder="1" applyAlignment="1" applyProtection="1">
      <alignment horizontal="center" vertical="center"/>
    </xf>
    <xf numFmtId="49" fontId="1" fillId="2" borderId="5" xfId="0" applyNumberFormat="1" applyFont="1" applyFill="1" applyBorder="1" applyAlignment="1" applyProtection="1">
      <alignment horizontal="center" vertical="center" wrapText="1"/>
    </xf>
    <xf numFmtId="49" fontId="1" fillId="2" borderId="6" xfId="0" applyNumberFormat="1" applyFont="1" applyFill="1" applyBorder="1" applyAlignment="1" applyProtection="1">
      <alignment horizontal="center" vertical="center" wrapText="1"/>
    </xf>
    <xf numFmtId="49" fontId="1" fillId="2" borderId="7" xfId="0" applyNumberFormat="1" applyFont="1" applyFill="1" applyBorder="1" applyAlignment="1" applyProtection="1">
      <alignment horizontal="center" vertical="center" wrapText="1"/>
    </xf>
    <xf numFmtId="177" fontId="8" fillId="2" borderId="1" xfId="0" applyNumberFormat="1" applyFont="1" applyFill="1" applyBorder="1" applyAlignment="1" applyProtection="1">
      <alignment horizontal="center" vertical="center" wrapText="1"/>
    </xf>
    <xf numFmtId="49" fontId="1" fillId="2" borderId="8" xfId="0" applyNumberFormat="1" applyFont="1" applyFill="1" applyBorder="1" applyAlignment="1" applyProtection="1">
      <alignment horizontal="center" vertical="center" wrapText="1"/>
    </xf>
    <xf numFmtId="49" fontId="1" fillId="2" borderId="9" xfId="0" applyNumberFormat="1" applyFont="1" applyFill="1" applyBorder="1" applyAlignment="1" applyProtection="1">
      <alignment horizontal="center" vertical="center" wrapText="1"/>
    </xf>
    <xf numFmtId="49" fontId="1" fillId="2" borderId="0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77" fontId="19" fillId="2" borderId="1" xfId="0" applyNumberFormat="1" applyFont="1" applyFill="1" applyBorder="1" applyAlignment="1" applyProtection="1">
      <alignment horizontal="center" vertical="center" wrapText="1"/>
    </xf>
    <xf numFmtId="177" fontId="19" fillId="2" borderId="3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20" fillId="2" borderId="9" xfId="0" applyNumberFormat="1" applyFont="1" applyFill="1" applyBorder="1" applyAlignment="1" applyProtection="1">
      <alignment horizontal="center" vertical="center" wrapText="1"/>
    </xf>
    <xf numFmtId="49" fontId="20" fillId="2" borderId="1" xfId="0" applyNumberFormat="1" applyFont="1" applyFill="1" applyBorder="1" applyAlignment="1" applyProtection="1">
      <alignment horizontal="left" vertical="center" wrapText="1"/>
    </xf>
    <xf numFmtId="3" fontId="13" fillId="2" borderId="1" xfId="0" applyNumberFormat="1" applyFont="1" applyFill="1" applyBorder="1" applyAlignment="1" applyProtection="1">
      <alignment horizontal="right" vertical="center"/>
    </xf>
    <xf numFmtId="3" fontId="13" fillId="2" borderId="3" xfId="0" applyNumberFormat="1" applyFont="1" applyFill="1" applyBorder="1" applyAlignment="1" applyProtection="1">
      <alignment horizontal="right" vertical="center"/>
    </xf>
    <xf numFmtId="177" fontId="13" fillId="2" borderId="1" xfId="0" applyNumberFormat="1" applyFont="1" applyFill="1" applyBorder="1" applyAlignment="1" applyProtection="1">
      <alignment horizontal="right" vertical="center"/>
      <protection locked="0"/>
    </xf>
    <xf numFmtId="49" fontId="20" fillId="2" borderId="1" xfId="0" applyNumberFormat="1" applyFont="1" applyFill="1" applyBorder="1" applyAlignment="1" applyProtection="1">
      <alignment horizontal="center" vertical="center" wrapText="1"/>
    </xf>
    <xf numFmtId="49" fontId="20" fillId="2" borderId="1" xfId="0" applyNumberFormat="1" applyFont="1" applyFill="1" applyBorder="1" applyAlignment="1" applyProtection="1">
      <alignment horizontal="left" vertical="center" wrapText="1" indent="1"/>
    </xf>
    <xf numFmtId="177" fontId="21" fillId="2" borderId="1" xfId="0" applyNumberFormat="1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top"/>
      <protection locked="0"/>
    </xf>
    <xf numFmtId="49" fontId="5" fillId="2" borderId="10" xfId="0" applyNumberFormat="1" applyFont="1" applyFill="1" applyBorder="1" applyAlignment="1" applyProtection="1">
      <alignment horizontal="left" vertical="center" wrapText="1" indent="2"/>
    </xf>
    <xf numFmtId="3" fontId="8" fillId="2" borderId="1" xfId="0" applyNumberFormat="1" applyFont="1" applyFill="1" applyBorder="1" applyAlignment="1" applyProtection="1">
      <alignment horizontal="right" vertical="center"/>
    </xf>
    <xf numFmtId="3" fontId="8" fillId="2" borderId="3" xfId="0" applyNumberFormat="1" applyFont="1" applyFill="1" applyBorder="1" applyAlignment="1" applyProtection="1">
      <alignment horizontal="right" vertical="center"/>
    </xf>
    <xf numFmtId="177" fontId="8" fillId="2" borderId="1" xfId="0" applyNumberFormat="1" applyFont="1" applyFill="1" applyBorder="1" applyAlignment="1" applyProtection="1">
      <alignment vertical="center"/>
    </xf>
    <xf numFmtId="49" fontId="5" fillId="2" borderId="10" xfId="0" applyNumberFormat="1" applyFont="1" applyFill="1" applyBorder="1" applyAlignment="1" applyProtection="1">
      <alignment horizontal="left" vertical="center" wrapText="1" indent="3"/>
    </xf>
    <xf numFmtId="49" fontId="20" fillId="2" borderId="10" xfId="0" applyNumberFormat="1" applyFont="1" applyFill="1" applyBorder="1" applyAlignment="1" applyProtection="1">
      <alignment horizontal="left" vertical="center" wrapText="1" indent="1"/>
    </xf>
    <xf numFmtId="177" fontId="14" fillId="2" borderId="1" xfId="0" applyNumberFormat="1" applyFont="1" applyFill="1" applyBorder="1" applyAlignment="1" applyProtection="1">
      <alignment vertic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 wrapText="1"/>
    </xf>
    <xf numFmtId="3" fontId="8" fillId="2" borderId="10" xfId="0" applyNumberFormat="1" applyFont="1" applyFill="1" applyBorder="1" applyAlignment="1" applyProtection="1">
      <alignment horizontal="right" vertical="center"/>
    </xf>
    <xf numFmtId="3" fontId="8" fillId="2" borderId="12" xfId="0" applyNumberFormat="1" applyFont="1" applyFill="1" applyBorder="1" applyAlignment="1" applyProtection="1">
      <alignment horizontal="right" vertical="center"/>
    </xf>
    <xf numFmtId="49" fontId="5" fillId="2" borderId="10" xfId="0" applyNumberFormat="1" applyFont="1" applyFill="1" applyBorder="1" applyAlignment="1" applyProtection="1">
      <alignment horizontal="left" vertical="center" wrapText="1" indent="4"/>
    </xf>
    <xf numFmtId="49" fontId="8" fillId="2" borderId="10" xfId="0" applyNumberFormat="1" applyFont="1" applyFill="1" applyBorder="1" applyAlignment="1" applyProtection="1">
      <alignment horizontal="left" vertical="center" wrapText="1" indent="3"/>
      <protection locked="0"/>
    </xf>
    <xf numFmtId="49" fontId="22" fillId="2" borderId="10" xfId="0" applyNumberFormat="1" applyFont="1" applyFill="1" applyBorder="1" applyAlignment="1" applyProtection="1">
      <alignment horizontal="left" vertical="center" wrapText="1" indent="3"/>
      <protection locked="0"/>
    </xf>
    <xf numFmtId="49" fontId="8" fillId="2" borderId="10" xfId="0" applyNumberFormat="1" applyFont="1" applyFill="1" applyBorder="1" applyAlignment="1" applyProtection="1">
      <alignment vertical="center" wrapText="1"/>
    </xf>
    <xf numFmtId="49" fontId="8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0" xfId="0" applyNumberFormat="1" applyFont="1" applyFill="1" applyBorder="1" applyAlignment="1" applyProtection="1">
      <alignment vertical="center" wrapText="1"/>
    </xf>
    <xf numFmtId="49" fontId="20" fillId="2" borderId="10" xfId="0" applyNumberFormat="1" applyFont="1" applyFill="1" applyBorder="1" applyAlignment="1" applyProtection="1">
      <alignment horizontal="center" vertical="center" wrapText="1"/>
    </xf>
    <xf numFmtId="49" fontId="20" fillId="2" borderId="10" xfId="0" applyNumberFormat="1" applyFont="1" applyFill="1" applyBorder="1" applyAlignment="1" applyProtection="1">
      <alignment horizontal="left" vertical="center" wrapText="1"/>
    </xf>
    <xf numFmtId="49" fontId="8" fillId="2" borderId="10" xfId="0" applyNumberFormat="1" applyFont="1" applyFill="1" applyBorder="1" applyAlignment="1" applyProtection="1">
      <alignment horizontal="left" vertical="center" wrapText="1" indent="2"/>
    </xf>
    <xf numFmtId="49" fontId="8" fillId="2" borderId="10" xfId="0" applyNumberFormat="1" applyFont="1" applyFill="1" applyBorder="1" applyAlignment="1" applyProtection="1">
      <alignment horizontal="left" vertical="center" wrapText="1" indent="3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13" fillId="2" borderId="10" xfId="0" applyNumberFormat="1" applyFont="1" applyFill="1" applyBorder="1" applyAlignment="1" applyProtection="1">
      <alignment horizontal="right" vertical="center"/>
    </xf>
    <xf numFmtId="3" fontId="13" fillId="2" borderId="12" xfId="0" applyNumberFormat="1" applyFont="1" applyFill="1" applyBorder="1" applyAlignment="1" applyProtection="1">
      <alignment horizontal="right" vertical="center"/>
    </xf>
    <xf numFmtId="49" fontId="20" fillId="2" borderId="3" xfId="0" applyNumberFormat="1" applyFont="1" applyFill="1" applyBorder="1" applyAlignment="1" applyProtection="1">
      <alignment horizontal="center" vertical="center" wrapText="1"/>
    </xf>
    <xf numFmtId="49" fontId="20" fillId="2" borderId="4" xfId="0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left" vertical="center" wrapText="1" indent="1"/>
    </xf>
    <xf numFmtId="49" fontId="20" fillId="2" borderId="13" xfId="0" applyNumberFormat="1" applyFont="1" applyFill="1" applyBorder="1" applyAlignment="1" applyProtection="1">
      <alignment horizontal="center" vertical="center" wrapText="1"/>
    </xf>
    <xf numFmtId="49" fontId="13" fillId="2" borderId="12" xfId="0" applyNumberFormat="1" applyFont="1" applyFill="1" applyBorder="1" applyAlignment="1" applyProtection="1">
      <alignment horizontal="left" vertical="center" wrapText="1"/>
    </xf>
    <xf numFmtId="3" fontId="13" fillId="2" borderId="14" xfId="0" applyNumberFormat="1" applyFont="1" applyFill="1" applyBorder="1" applyAlignment="1" applyProtection="1">
      <alignment horizontal="right" vertical="center"/>
    </xf>
    <xf numFmtId="3" fontId="13" fillId="2" borderId="15" xfId="0" applyNumberFormat="1" applyFont="1" applyFill="1" applyBorder="1" applyAlignment="1" applyProtection="1">
      <alignment horizontal="right" vertical="center"/>
    </xf>
    <xf numFmtId="0" fontId="23" fillId="2" borderId="1" xfId="0" applyFont="1" applyFill="1" applyBorder="1" applyAlignment="1">
      <alignment vertical="center" wrapText="1"/>
    </xf>
    <xf numFmtId="49" fontId="20" fillId="2" borderId="14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Fill="1" applyAlignment="1" applyProtection="1">
      <alignment vertical="top"/>
      <protection locked="0"/>
    </xf>
    <xf numFmtId="0" fontId="25" fillId="0" borderId="0" xfId="0" applyFont="1" applyFill="1" applyAlignment="1" applyProtection="1">
      <alignment vertical="center"/>
      <protection locked="0"/>
    </xf>
    <xf numFmtId="0" fontId="24" fillId="0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24" fillId="0" borderId="0" xfId="0" applyFont="1" applyFill="1" applyAlignment="1" applyProtection="1">
      <alignment horizontal="center" vertical="top"/>
      <protection locked="0"/>
    </xf>
    <xf numFmtId="177" fontId="24" fillId="0" borderId="0" xfId="0" applyNumberFormat="1" applyFont="1" applyFill="1" applyAlignment="1" applyProtection="1">
      <alignment vertical="top"/>
      <protection locked="0"/>
    </xf>
    <xf numFmtId="0" fontId="5" fillId="0" borderId="0" xfId="0" applyFont="1" applyFill="1" applyAlignment="1" applyProtection="1">
      <alignment horizontal="center" vertical="top"/>
      <protection locked="0"/>
    </xf>
    <xf numFmtId="0" fontId="1" fillId="0" borderId="0" xfId="0" applyFont="1" applyFill="1" applyAlignment="1" applyProtection="1">
      <alignment vertical="center" wrapText="1"/>
    </xf>
    <xf numFmtId="0" fontId="25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177" fontId="26" fillId="0" borderId="0" xfId="0" applyNumberFormat="1" applyFont="1" applyFill="1" applyAlignment="1" applyProtection="1">
      <alignment horizontal="right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177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177" fontId="27" fillId="0" borderId="1" xfId="49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right" vertical="center" wrapText="1"/>
    </xf>
    <xf numFmtId="0" fontId="24" fillId="0" borderId="1" xfId="0" applyFont="1" applyFill="1" applyBorder="1" applyAlignment="1" applyProtection="1">
      <alignment vertical="top"/>
      <protection locked="0"/>
    </xf>
    <xf numFmtId="0" fontId="5" fillId="0" borderId="1" xfId="0" applyFont="1" applyFill="1" applyBorder="1" applyAlignment="1" applyProtection="1">
      <alignment horizontal="center" vertical="top"/>
      <protection locked="0"/>
    </xf>
    <xf numFmtId="0" fontId="5" fillId="0" borderId="1" xfId="0" applyFont="1" applyFill="1" applyBorder="1" applyAlignment="1" applyProtection="1">
      <alignment vertical="center" wrapText="1"/>
    </xf>
    <xf numFmtId="177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177" fontId="27" fillId="0" borderId="1" xfId="49" applyNumberFormat="1" applyFont="1" applyFill="1" applyBorder="1" applyAlignment="1" applyProtection="1">
      <alignment horizontal="righ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28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9" fillId="0" borderId="0" xfId="0" applyFont="1" applyFill="1">
      <alignment vertical="center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0" fillId="0" borderId="0" xfId="0" applyFill="1">
      <alignment vertical="center"/>
    </xf>
    <xf numFmtId="0" fontId="29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30" fillId="0" borderId="0" xfId="0" applyFont="1" applyFill="1" applyAlignment="1">
      <alignment horizontal="center" vertical="center" wrapText="1"/>
    </xf>
    <xf numFmtId="178" fontId="31" fillId="0" borderId="16" xfId="0" applyNumberFormat="1" applyFont="1" applyFill="1" applyBorder="1" applyAlignment="1">
      <alignment horizontal="right" vertical="center" wrapText="1"/>
    </xf>
    <xf numFmtId="0" fontId="32" fillId="0" borderId="1" xfId="0" applyFont="1" applyFill="1" applyBorder="1" applyAlignment="1">
      <alignment horizontal="center" vertical="center" wrapText="1"/>
    </xf>
    <xf numFmtId="176" fontId="32" fillId="0" borderId="1" xfId="0" applyNumberFormat="1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176" fontId="32" fillId="0" borderId="3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center" wrapText="1"/>
    </xf>
    <xf numFmtId="178" fontId="27" fillId="0" borderId="1" xfId="49" applyNumberFormat="1" applyFont="1" applyFill="1" applyBorder="1" applyAlignment="1" applyProtection="1">
      <alignment horizontal="center" vertical="center" wrapText="1"/>
    </xf>
    <xf numFmtId="178" fontId="27" fillId="0" borderId="3" xfId="49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3" fillId="0" borderId="3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3" xfId="0" applyFont="1" applyFill="1" applyBorder="1" applyAlignment="1">
      <alignment horizontal="center" vertical="center" wrapText="1"/>
    </xf>
    <xf numFmtId="176" fontId="23" fillId="2" borderId="3" xfId="0" applyNumberFormat="1" applyFont="1" applyFill="1" applyBorder="1" applyAlignment="1">
      <alignment horizontal="center" vertical="center" wrapText="1"/>
    </xf>
    <xf numFmtId="176" fontId="23" fillId="0" borderId="3" xfId="0" applyNumberFormat="1" applyFont="1" applyFill="1" applyBorder="1" applyAlignment="1">
      <alignment horizontal="center" vertical="center" wrapText="1"/>
    </xf>
    <xf numFmtId="49" fontId="34" fillId="0" borderId="1" xfId="0" applyNumberFormat="1" applyFont="1" applyFill="1" applyBorder="1" applyAlignment="1">
      <alignment horizontal="center" vertical="center" wrapText="1"/>
    </xf>
    <xf numFmtId="178" fontId="35" fillId="0" borderId="1" xfId="0" applyNumberFormat="1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178" fontId="23" fillId="2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49" applyFont="1" applyFill="1" applyBorder="1" applyAlignment="1" applyProtection="1">
      <alignment horizontal="left" vertical="center" wrapText="1"/>
    </xf>
    <xf numFmtId="0" fontId="23" fillId="0" borderId="1" xfId="49" applyFont="1" applyFill="1" applyBorder="1" applyAlignment="1" applyProtection="1">
      <alignment horizontal="center" vertical="center" wrapText="1"/>
    </xf>
    <xf numFmtId="178" fontId="36" fillId="0" borderId="1" xfId="0" applyNumberFormat="1" applyFont="1" applyFill="1" applyBorder="1" applyAlignment="1">
      <alignment horizontal="center" vertical="center" wrapText="1"/>
    </xf>
    <xf numFmtId="176" fontId="23" fillId="2" borderId="1" xfId="0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horizontal="center" vertical="center" wrapText="1"/>
    </xf>
    <xf numFmtId="176" fontId="37" fillId="2" borderId="1" xfId="0" applyNumberFormat="1" applyFont="1" applyFill="1" applyBorder="1" applyAlignment="1">
      <alignment horizontal="center" vertical="center" wrapText="1"/>
    </xf>
    <xf numFmtId="179" fontId="27" fillId="0" borderId="1" xfId="49" applyNumberFormat="1" applyFont="1" applyFill="1" applyBorder="1" applyAlignment="1" applyProtection="1">
      <alignment horizontal="center" vertical="center" wrapText="1"/>
    </xf>
    <xf numFmtId="49" fontId="35" fillId="0" borderId="1" xfId="0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vertical="center" wrapText="1"/>
    </xf>
    <xf numFmtId="0" fontId="35" fillId="0" borderId="1" xfId="0" applyFont="1" applyFill="1" applyBorder="1" applyAlignment="1">
      <alignment horizontal="center" vertical="center" wrapText="1"/>
    </xf>
    <xf numFmtId="179" fontId="23" fillId="0" borderId="1" xfId="0" applyNumberFormat="1" applyFont="1" applyFill="1" applyBorder="1" applyAlignment="1">
      <alignment horizontal="center" vertical="center" wrapText="1"/>
    </xf>
    <xf numFmtId="0" fontId="33" fillId="0" borderId="1" xfId="49" applyFont="1" applyFill="1" applyBorder="1" applyAlignment="1" applyProtection="1">
      <alignment horizontal="center" vertical="center" wrapText="1"/>
    </xf>
    <xf numFmtId="178" fontId="27" fillId="2" borderId="1" xfId="49" applyNumberFormat="1" applyFont="1" applyFill="1" applyBorder="1" applyAlignment="1" applyProtection="1">
      <alignment horizontal="center" vertical="center" wrapText="1"/>
    </xf>
    <xf numFmtId="0" fontId="33" fillId="0" borderId="3" xfId="49" applyFont="1" applyFill="1" applyBorder="1" applyAlignment="1" applyProtection="1">
      <alignment horizontal="center" vertical="center" wrapText="1"/>
    </xf>
    <xf numFmtId="0" fontId="33" fillId="0" borderId="4" xfId="49" applyFont="1" applyFill="1" applyBorder="1" applyAlignment="1" applyProtection="1">
      <alignment horizontal="center" vertical="center" wrapText="1"/>
    </xf>
    <xf numFmtId="176" fontId="27" fillId="2" borderId="3" xfId="49" applyNumberFormat="1" applyFont="1" applyFill="1" applyBorder="1" applyAlignment="1" applyProtection="1">
      <alignment horizontal="center" vertical="center" wrapText="1"/>
    </xf>
    <xf numFmtId="176" fontId="27" fillId="0" borderId="3" xfId="49" applyNumberFormat="1" applyFont="1" applyFill="1" applyBorder="1" applyAlignment="1" applyProtection="1">
      <alignment horizontal="center" vertical="center" wrapText="1"/>
    </xf>
    <xf numFmtId="176" fontId="0" fillId="0" borderId="0" xfId="0" applyNumberFormat="1" applyFill="1" applyAlignment="1">
      <alignment vertical="center" wrapText="1"/>
    </xf>
    <xf numFmtId="0" fontId="0" fillId="0" borderId="0" xfId="0" applyFill="1" applyBorder="1">
      <alignment vertical="center"/>
    </xf>
    <xf numFmtId="0" fontId="30" fillId="0" borderId="0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176" fontId="28" fillId="0" borderId="1" xfId="0" applyNumberFormat="1" applyFont="1" applyFill="1" applyBorder="1">
      <alignment vertical="center"/>
    </xf>
    <xf numFmtId="176" fontId="0" fillId="0" borderId="0" xfId="0" applyNumberFormat="1" applyFill="1">
      <alignment vertical="center"/>
    </xf>
    <xf numFmtId="0" fontId="28" fillId="0" borderId="1" xfId="0" applyFont="1" applyFill="1" applyBorder="1">
      <alignment vertical="center"/>
    </xf>
    <xf numFmtId="0" fontId="0" fillId="0" borderId="1" xfId="0" applyFont="1" applyFill="1" applyBorder="1">
      <alignment vertical="center"/>
    </xf>
    <xf numFmtId="176" fontId="0" fillId="0" borderId="1" xfId="0" applyNumberFormat="1" applyFill="1" applyBorder="1">
      <alignment vertical="center"/>
    </xf>
    <xf numFmtId="176" fontId="0" fillId="0" borderId="1" xfId="0" applyNumberFormat="1" applyFill="1" applyBorder="1" applyAlignment="1">
      <alignment vertical="center" wrapText="1"/>
    </xf>
    <xf numFmtId="178" fontId="0" fillId="0" borderId="0" xfId="0" applyNumberFormat="1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view="pageBreakPreview" zoomScale="85" zoomScaleNormal="100" topLeftCell="A9" workbookViewId="0">
      <selection activeCell="C20" sqref="C20"/>
    </sheetView>
  </sheetViews>
  <sheetFormatPr defaultColWidth="9" defaultRowHeight="13.5"/>
  <cols>
    <col min="1" max="1" width="11.75" style="145" customWidth="1"/>
    <col min="2" max="2" width="26.4666666666667" style="146" customWidth="1"/>
    <col min="3" max="3" width="19.4166666666667" style="147" customWidth="1"/>
    <col min="4" max="4" width="19.4083333333333" style="148" customWidth="1"/>
    <col min="5" max="5" width="12" style="145" customWidth="1"/>
    <col min="6" max="6" width="24.4083333333333" style="146" customWidth="1"/>
    <col min="7" max="7" width="21.175" style="147" customWidth="1"/>
    <col min="8" max="8" width="20.15" style="148" customWidth="1"/>
    <col min="9" max="9" width="13.8166666666667" style="149" customWidth="1"/>
    <col min="10" max="10" width="16.9166666666667" style="149" customWidth="1"/>
    <col min="11" max="11" width="10.875" style="149" customWidth="1"/>
    <col min="12" max="12" width="10.5" style="149" customWidth="1"/>
    <col min="13" max="13" width="10.125" style="149" customWidth="1"/>
    <col min="14" max="14" width="9.5" style="149" customWidth="1"/>
    <col min="15" max="16384" width="9" style="149"/>
  </cols>
  <sheetData>
    <row r="1" ht="34.5" customHeight="1" spans="1:9">
      <c r="A1" s="150" t="s">
        <v>0</v>
      </c>
      <c r="B1" s="151"/>
      <c r="C1" s="152"/>
      <c r="I1" s="201"/>
    </row>
    <row r="2" ht="31.5" customHeight="1" spans="1:9">
      <c r="A2" s="153" t="s">
        <v>1</v>
      </c>
      <c r="B2" s="153"/>
      <c r="C2" s="153"/>
      <c r="D2" s="153"/>
      <c r="E2" s="153"/>
      <c r="F2" s="153"/>
      <c r="G2" s="153"/>
      <c r="H2" s="153"/>
      <c r="I2" s="202"/>
    </row>
    <row r="3" ht="29" customHeight="1" spans="1:9">
      <c r="A3" s="154" t="s">
        <v>2</v>
      </c>
      <c r="B3" s="154"/>
      <c r="C3" s="154"/>
      <c r="D3" s="154"/>
      <c r="E3" s="154"/>
      <c r="F3" s="154"/>
      <c r="G3" s="154"/>
      <c r="H3" s="154"/>
      <c r="I3" s="154"/>
    </row>
    <row r="4" ht="45.75" customHeight="1" spans="1:9">
      <c r="A4" s="155" t="s">
        <v>3</v>
      </c>
      <c r="B4" s="155"/>
      <c r="C4" s="155" t="s">
        <v>4</v>
      </c>
      <c r="D4" s="156" t="s">
        <v>5</v>
      </c>
      <c r="E4" s="155" t="s">
        <v>6</v>
      </c>
      <c r="F4" s="155"/>
      <c r="G4" s="157" t="s">
        <v>4</v>
      </c>
      <c r="H4" s="158" t="s">
        <v>5</v>
      </c>
      <c r="I4" s="203"/>
    </row>
    <row r="5" s="142" customFormat="1" ht="66" customHeight="1" spans="1:9">
      <c r="A5" s="155" t="s">
        <v>7</v>
      </c>
      <c r="B5" s="159" t="s">
        <v>8</v>
      </c>
      <c r="C5" s="160">
        <f>C6+C7</f>
        <v>67439</v>
      </c>
      <c r="D5" s="160">
        <f>D6+D7</f>
        <v>70000</v>
      </c>
      <c r="E5" s="155" t="s">
        <v>7</v>
      </c>
      <c r="F5" s="159" t="s">
        <v>9</v>
      </c>
      <c r="G5" s="161">
        <v>347768</v>
      </c>
      <c r="H5" s="161">
        <v>450364</v>
      </c>
      <c r="I5" s="204"/>
    </row>
    <row r="6" ht="66" customHeight="1" spans="1:9">
      <c r="A6" s="162" t="s">
        <v>10</v>
      </c>
      <c r="B6" s="163" t="s">
        <v>11</v>
      </c>
      <c r="C6" s="164">
        <v>41393</v>
      </c>
      <c r="D6" s="165">
        <f>'表2 一般公共预算收入明细表'!D6</f>
        <v>50000</v>
      </c>
      <c r="E6" s="166" t="s">
        <v>12</v>
      </c>
      <c r="F6" s="167" t="s">
        <v>13</v>
      </c>
      <c r="G6" s="168">
        <f>SUM(G7:G10)</f>
        <v>85445</v>
      </c>
      <c r="H6" s="168">
        <f>SUM(H7:H10)</f>
        <v>18650</v>
      </c>
      <c r="I6" s="203"/>
    </row>
    <row r="7" ht="66" customHeight="1" spans="1:12">
      <c r="A7" s="162" t="s">
        <v>14</v>
      </c>
      <c r="B7" s="163" t="s">
        <v>15</v>
      </c>
      <c r="C7" s="164">
        <v>26046</v>
      </c>
      <c r="D7" s="165">
        <f>'表2 一般公共预算收入明细表'!D21</f>
        <v>20000</v>
      </c>
      <c r="E7" s="169" t="s">
        <v>10</v>
      </c>
      <c r="F7" s="170" t="s">
        <v>16</v>
      </c>
      <c r="G7" s="171">
        <v>23186</v>
      </c>
      <c r="H7" s="172">
        <v>11500</v>
      </c>
      <c r="I7" s="203"/>
      <c r="L7" s="205"/>
    </row>
    <row r="8" s="142" customFormat="1" ht="66" customHeight="1" spans="1:15">
      <c r="A8" s="155" t="s">
        <v>12</v>
      </c>
      <c r="B8" s="159" t="s">
        <v>17</v>
      </c>
      <c r="C8" s="160">
        <f>SUM(C9,C13,C14,C15,C16)</f>
        <v>365774</v>
      </c>
      <c r="D8" s="160">
        <f>SUM(D9,D13,D14,D15,D16)</f>
        <v>399014</v>
      </c>
      <c r="E8" s="169" t="s">
        <v>14</v>
      </c>
      <c r="F8" s="170" t="s">
        <v>18</v>
      </c>
      <c r="G8" s="171">
        <v>10165</v>
      </c>
      <c r="H8" s="173">
        <v>7150</v>
      </c>
      <c r="I8" s="206"/>
      <c r="K8" s="149"/>
      <c r="L8" s="149"/>
      <c r="M8" s="149"/>
      <c r="N8" s="205"/>
      <c r="O8" s="149"/>
    </row>
    <row r="9" s="143" customFormat="1" ht="66" customHeight="1" spans="1:15">
      <c r="A9" s="174" t="s">
        <v>10</v>
      </c>
      <c r="B9" s="170" t="s">
        <v>19</v>
      </c>
      <c r="C9" s="175">
        <f>SUM(C10:C12)</f>
        <v>298391</v>
      </c>
      <c r="D9" s="175">
        <f>SUM(D10:D12)</f>
        <v>285110</v>
      </c>
      <c r="E9" s="169" t="s">
        <v>20</v>
      </c>
      <c r="F9" s="170" t="s">
        <v>21</v>
      </c>
      <c r="G9" s="176">
        <v>51155</v>
      </c>
      <c r="H9" s="172"/>
      <c r="I9" s="207"/>
      <c r="K9" s="149"/>
      <c r="L9" s="149"/>
      <c r="M9" s="149"/>
      <c r="N9" s="149"/>
      <c r="O9" s="149"/>
    </row>
    <row r="10" ht="66" customHeight="1" spans="1:9">
      <c r="A10" s="169">
        <v>1</v>
      </c>
      <c r="B10" s="170" t="s">
        <v>22</v>
      </c>
      <c r="C10" s="177">
        <v>10014</v>
      </c>
      <c r="D10" s="178">
        <f>'表2 一般公共预算收入明细表'!D30</f>
        <v>10020</v>
      </c>
      <c r="E10" s="169" t="s">
        <v>23</v>
      </c>
      <c r="F10" s="170" t="s">
        <v>24</v>
      </c>
      <c r="G10" s="171">
        <v>939</v>
      </c>
      <c r="H10" s="172"/>
      <c r="I10" s="207"/>
    </row>
    <row r="11" ht="66" customHeight="1" spans="1:9">
      <c r="A11" s="169">
        <v>2</v>
      </c>
      <c r="B11" s="170" t="s">
        <v>25</v>
      </c>
      <c r="C11" s="177">
        <v>218313</v>
      </c>
      <c r="D11" s="178">
        <v>208290</v>
      </c>
      <c r="E11" s="169"/>
      <c r="F11" s="170"/>
      <c r="G11" s="171"/>
      <c r="H11" s="172"/>
      <c r="I11" s="208"/>
    </row>
    <row r="12" ht="66" customHeight="1" spans="1:9">
      <c r="A12" s="169">
        <v>3</v>
      </c>
      <c r="B12" s="170" t="s">
        <v>26</v>
      </c>
      <c r="C12" s="179">
        <v>70064</v>
      </c>
      <c r="D12" s="180">
        <f>70000-3200</f>
        <v>66800</v>
      </c>
      <c r="E12" s="169"/>
      <c r="F12" s="170"/>
      <c r="G12" s="171"/>
      <c r="H12" s="172"/>
      <c r="I12" s="208"/>
    </row>
    <row r="13" ht="66" customHeight="1" spans="1:14">
      <c r="A13" s="169" t="s">
        <v>14</v>
      </c>
      <c r="B13" s="170" t="s">
        <v>27</v>
      </c>
      <c r="C13" s="179">
        <v>12893</v>
      </c>
      <c r="D13" s="176">
        <v>51155</v>
      </c>
      <c r="E13" s="169"/>
      <c r="F13" s="170"/>
      <c r="G13" s="171"/>
      <c r="H13" s="172"/>
      <c r="I13" s="209"/>
      <c r="J13" s="210"/>
      <c r="N13" s="205"/>
    </row>
    <row r="14" ht="66" customHeight="1" spans="1:12">
      <c r="A14" s="177" t="s">
        <v>20</v>
      </c>
      <c r="B14" s="181" t="s">
        <v>28</v>
      </c>
      <c r="C14" s="178">
        <v>30675</v>
      </c>
      <c r="D14" s="177">
        <v>51460</v>
      </c>
      <c r="E14" s="169"/>
      <c r="F14" s="170"/>
      <c r="G14" s="171"/>
      <c r="H14" s="172"/>
      <c r="I14" s="203"/>
      <c r="L14" s="205"/>
    </row>
    <row r="15" ht="66" customHeight="1" spans="1:9">
      <c r="A15" s="169" t="s">
        <v>23</v>
      </c>
      <c r="B15" s="182" t="s">
        <v>29</v>
      </c>
      <c r="C15" s="183">
        <v>20800</v>
      </c>
      <c r="D15" s="184">
        <v>10350</v>
      </c>
      <c r="E15" s="169"/>
      <c r="F15" s="170"/>
      <c r="G15" s="177"/>
      <c r="H15" s="185"/>
      <c r="I15" s="203"/>
    </row>
    <row r="16" ht="66" customHeight="1" spans="1:9">
      <c r="A16" s="169" t="s">
        <v>30</v>
      </c>
      <c r="B16" s="182" t="s">
        <v>31</v>
      </c>
      <c r="C16" s="183">
        <v>3015</v>
      </c>
      <c r="D16" s="184">
        <v>939</v>
      </c>
      <c r="E16" s="186"/>
      <c r="F16" s="186"/>
      <c r="G16" s="187"/>
      <c r="H16" s="188"/>
      <c r="I16" s="203"/>
    </row>
    <row r="17" ht="66" customHeight="1" spans="1:9">
      <c r="A17" s="169"/>
      <c r="B17" s="170"/>
      <c r="C17" s="177"/>
      <c r="D17" s="184"/>
      <c r="E17" s="166"/>
      <c r="F17" s="167"/>
      <c r="G17" s="166"/>
      <c r="H17" s="189"/>
      <c r="I17" s="203"/>
    </row>
    <row r="18" ht="66" customHeight="1" spans="1:9">
      <c r="A18" s="169"/>
      <c r="B18" s="170"/>
      <c r="C18" s="177"/>
      <c r="D18" s="178"/>
      <c r="E18" s="169"/>
      <c r="F18" s="170"/>
      <c r="G18" s="177"/>
      <c r="H18" s="185"/>
      <c r="I18" s="203"/>
    </row>
    <row r="19" ht="66" customHeight="1" spans="1:9">
      <c r="A19" s="190"/>
      <c r="B19" s="191"/>
      <c r="C19" s="192"/>
      <c r="D19" s="184"/>
      <c r="E19" s="169"/>
      <c r="F19" s="170"/>
      <c r="G19" s="177"/>
      <c r="H19" s="193"/>
      <c r="I19" s="203"/>
    </row>
    <row r="20" ht="66" customHeight="1" spans="1:9">
      <c r="A20" s="194" t="s">
        <v>32</v>
      </c>
      <c r="B20" s="194"/>
      <c r="C20" s="195">
        <f>SUM(C5,C8)</f>
        <v>433213</v>
      </c>
      <c r="D20" s="160">
        <f>SUM(D5,D8)</f>
        <v>469014</v>
      </c>
      <c r="E20" s="196" t="s">
        <v>33</v>
      </c>
      <c r="F20" s="197"/>
      <c r="G20" s="198">
        <f>SUM(G5,G6)</f>
        <v>433213</v>
      </c>
      <c r="H20" s="199">
        <f>SUM(H5,H6)</f>
        <v>469014</v>
      </c>
      <c r="I20" s="203"/>
    </row>
    <row r="21" ht="42.75" customHeight="1" spans="9:10">
      <c r="I21" s="205"/>
      <c r="J21" s="205"/>
    </row>
    <row r="22" ht="27.75" customHeight="1"/>
    <row r="23" ht="27.75" customHeight="1"/>
    <row r="24" ht="27.75" customHeight="1"/>
    <row r="25" ht="27.75" customHeight="1"/>
    <row r="26" ht="27.75" customHeight="1" spans="6:10">
      <c r="F26" s="200"/>
      <c r="G26" s="148"/>
      <c r="J26" s="205"/>
    </row>
    <row r="27" ht="27.75" customHeight="1"/>
    <row r="28" s="144" customFormat="1" ht="27.75" customHeight="1" spans="1:15">
      <c r="A28" s="145"/>
      <c r="B28" s="146"/>
      <c r="C28" s="147"/>
      <c r="D28" s="148"/>
      <c r="E28" s="145"/>
      <c r="F28" s="146"/>
      <c r="G28" s="147"/>
      <c r="H28" s="148"/>
      <c r="I28" s="149"/>
      <c r="K28" s="149"/>
      <c r="L28" s="149"/>
      <c r="M28" s="149"/>
      <c r="N28" s="149"/>
      <c r="O28" s="149"/>
    </row>
    <row r="30" spans="10:10">
      <c r="J30" s="205"/>
    </row>
  </sheetData>
  <mergeCells count="6">
    <mergeCell ref="A2:I2"/>
    <mergeCell ref="A3:I3"/>
    <mergeCell ref="A4:B4"/>
    <mergeCell ref="E4:F4"/>
    <mergeCell ref="A20:B20"/>
    <mergeCell ref="E20:F20"/>
  </mergeCells>
  <pageMargins left="0.905511811023622" right="0.708661417322835" top="0.748031496062992" bottom="0.748031496062992" header="0.31496062992126" footer="0.31496062992126"/>
  <pageSetup paperSize="9" scale="51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0"/>
  <sheetViews>
    <sheetView topLeftCell="A44" workbookViewId="0">
      <selection activeCell="B44" sqref="B44"/>
    </sheetView>
  </sheetViews>
  <sheetFormatPr defaultColWidth="9" defaultRowHeight="13.5" outlineLevelCol="5"/>
  <cols>
    <col min="1" max="1" width="9" style="120"/>
    <col min="2" max="2" width="40.875" style="119" customWidth="1"/>
    <col min="3" max="3" width="13.75" style="121" customWidth="1"/>
    <col min="4" max="4" width="14.7583333333333" style="121" customWidth="1"/>
    <col min="5" max="5" width="10.875" style="121" customWidth="1"/>
    <col min="6" max="16384" width="9" style="116"/>
  </cols>
  <sheetData>
    <row r="1" s="116" customFormat="1" ht="14.25" spans="1:5">
      <c r="A1" s="122" t="s">
        <v>34</v>
      </c>
      <c r="B1" s="123"/>
      <c r="C1" s="121"/>
      <c r="D1" s="121"/>
      <c r="E1" s="121"/>
    </row>
    <row r="2" s="117" customFormat="1" ht="20.25" customHeight="1" spans="1:6">
      <c r="A2" s="124" t="s">
        <v>35</v>
      </c>
      <c r="B2" s="124"/>
      <c r="C2" s="124"/>
      <c r="D2" s="124"/>
      <c r="E2" s="124"/>
      <c r="F2" s="124"/>
    </row>
    <row r="3" s="116" customFormat="1" spans="1:6">
      <c r="A3" s="120"/>
      <c r="B3" s="125" t="str">
        <f>""</f>
        <v/>
      </c>
      <c r="C3" s="126"/>
      <c r="D3" s="121"/>
      <c r="E3" s="126"/>
      <c r="F3" s="116" t="s">
        <v>2</v>
      </c>
    </row>
    <row r="4" s="118" customFormat="1" ht="14.25" spans="1:6">
      <c r="A4" s="127" t="s">
        <v>36</v>
      </c>
      <c r="B4" s="127" t="s">
        <v>37</v>
      </c>
      <c r="C4" s="128" t="s">
        <v>4</v>
      </c>
      <c r="D4" s="128" t="s">
        <v>38</v>
      </c>
      <c r="E4" s="128" t="s">
        <v>39</v>
      </c>
      <c r="F4" s="128" t="s">
        <v>40</v>
      </c>
    </row>
    <row r="5" s="116" customFormat="1" ht="21.75" customHeight="1" spans="1:6">
      <c r="A5" s="129" t="s">
        <v>7</v>
      </c>
      <c r="B5" s="130" t="s">
        <v>8</v>
      </c>
      <c r="C5" s="131">
        <f>C6+C21</f>
        <v>67439</v>
      </c>
      <c r="D5" s="131">
        <f>D6+D21</f>
        <v>70000</v>
      </c>
      <c r="E5" s="132">
        <f>D5-C5</f>
        <v>2561</v>
      </c>
      <c r="F5" s="133"/>
    </row>
    <row r="6" s="116" customFormat="1" ht="14.25" spans="1:6">
      <c r="A6" s="134" t="s">
        <v>10</v>
      </c>
      <c r="B6" s="135" t="s">
        <v>41</v>
      </c>
      <c r="C6" s="132">
        <f>SUM(C7:C20)</f>
        <v>41393</v>
      </c>
      <c r="D6" s="132">
        <f>SUM(D7:D20)</f>
        <v>50000</v>
      </c>
      <c r="E6" s="132">
        <f t="shared" ref="E6:E27" si="0">D6-C6</f>
        <v>8607</v>
      </c>
      <c r="F6" s="133"/>
    </row>
    <row r="7" s="116" customFormat="1" ht="14.25" spans="1:6">
      <c r="A7" s="134"/>
      <c r="B7" s="135" t="s">
        <v>42</v>
      </c>
      <c r="C7" s="136">
        <v>18925</v>
      </c>
      <c r="D7" s="136">
        <v>28180</v>
      </c>
      <c r="E7" s="132">
        <f t="shared" si="0"/>
        <v>9255</v>
      </c>
      <c r="F7" s="133"/>
    </row>
    <row r="8" s="116" customFormat="1" ht="14.25" spans="1:6">
      <c r="A8" s="134"/>
      <c r="B8" s="135" t="s">
        <v>43</v>
      </c>
      <c r="C8" s="136">
        <v>1152</v>
      </c>
      <c r="D8" s="136">
        <v>1130</v>
      </c>
      <c r="E8" s="132">
        <f t="shared" si="0"/>
        <v>-22</v>
      </c>
      <c r="F8" s="133"/>
    </row>
    <row r="9" s="116" customFormat="1" ht="14.25" spans="1:6">
      <c r="A9" s="134"/>
      <c r="B9" s="135" t="s">
        <v>44</v>
      </c>
      <c r="C9" s="136">
        <v>741</v>
      </c>
      <c r="D9" s="136">
        <v>720</v>
      </c>
      <c r="E9" s="132">
        <f t="shared" si="0"/>
        <v>-21</v>
      </c>
      <c r="F9" s="133"/>
    </row>
    <row r="10" s="116" customFormat="1" ht="14.25" spans="1:6">
      <c r="A10" s="134"/>
      <c r="B10" s="135" t="s">
        <v>45</v>
      </c>
      <c r="C10" s="136">
        <v>507</v>
      </c>
      <c r="D10" s="136">
        <v>450</v>
      </c>
      <c r="E10" s="132">
        <f t="shared" si="0"/>
        <v>-57</v>
      </c>
      <c r="F10" s="133"/>
    </row>
    <row r="11" s="116" customFormat="1" ht="14.25" spans="1:6">
      <c r="A11" s="134"/>
      <c r="B11" s="135" t="s">
        <v>46</v>
      </c>
      <c r="C11" s="136">
        <v>1702</v>
      </c>
      <c r="D11" s="136">
        <v>1860</v>
      </c>
      <c r="E11" s="132">
        <f t="shared" si="0"/>
        <v>158</v>
      </c>
      <c r="F11" s="133"/>
    </row>
    <row r="12" s="116" customFormat="1" ht="14.25" spans="1:6">
      <c r="A12" s="134"/>
      <c r="B12" s="135" t="s">
        <v>47</v>
      </c>
      <c r="C12" s="136">
        <v>601</v>
      </c>
      <c r="D12" s="136">
        <v>650</v>
      </c>
      <c r="E12" s="132">
        <f t="shared" si="0"/>
        <v>49</v>
      </c>
      <c r="F12" s="133"/>
    </row>
    <row r="13" s="116" customFormat="1" ht="14.25" spans="1:6">
      <c r="A13" s="134"/>
      <c r="B13" s="135" t="s">
        <v>48</v>
      </c>
      <c r="C13" s="136">
        <v>375</v>
      </c>
      <c r="D13" s="136">
        <v>400</v>
      </c>
      <c r="E13" s="132">
        <f t="shared" si="0"/>
        <v>25</v>
      </c>
      <c r="F13" s="133"/>
    </row>
    <row r="14" s="116" customFormat="1" ht="14.25" spans="1:6">
      <c r="A14" s="134"/>
      <c r="B14" s="135" t="s">
        <v>49</v>
      </c>
      <c r="C14" s="136">
        <v>767</v>
      </c>
      <c r="D14" s="136">
        <v>700</v>
      </c>
      <c r="E14" s="132">
        <f t="shared" si="0"/>
        <v>-67</v>
      </c>
      <c r="F14" s="133"/>
    </row>
    <row r="15" s="116" customFormat="1" ht="14.25" spans="1:6">
      <c r="A15" s="134"/>
      <c r="B15" s="135" t="s">
        <v>50</v>
      </c>
      <c r="C15" s="136">
        <v>866</v>
      </c>
      <c r="D15" s="136">
        <v>1200</v>
      </c>
      <c r="E15" s="132">
        <f t="shared" si="0"/>
        <v>334</v>
      </c>
      <c r="F15" s="133"/>
    </row>
    <row r="16" s="116" customFormat="1" ht="14.25" spans="1:6">
      <c r="A16" s="134"/>
      <c r="B16" s="135" t="s">
        <v>51</v>
      </c>
      <c r="C16" s="136">
        <v>995</v>
      </c>
      <c r="D16" s="136">
        <v>950</v>
      </c>
      <c r="E16" s="132">
        <f t="shared" si="0"/>
        <v>-45</v>
      </c>
      <c r="F16" s="133"/>
    </row>
    <row r="17" s="116" customFormat="1" ht="14.25" spans="1:6">
      <c r="A17" s="134"/>
      <c r="B17" s="135" t="s">
        <v>52</v>
      </c>
      <c r="C17" s="136">
        <v>2616</v>
      </c>
      <c r="D17" s="136">
        <v>1500</v>
      </c>
      <c r="E17" s="132">
        <f t="shared" si="0"/>
        <v>-1116</v>
      </c>
      <c r="F17" s="133"/>
    </row>
    <row r="18" s="116" customFormat="1" ht="14.25" spans="1:6">
      <c r="A18" s="134"/>
      <c r="B18" s="135" t="s">
        <v>53</v>
      </c>
      <c r="C18" s="136">
        <v>2667</v>
      </c>
      <c r="D18" s="136">
        <v>2800</v>
      </c>
      <c r="E18" s="132">
        <f t="shared" si="0"/>
        <v>133</v>
      </c>
      <c r="F18" s="133"/>
    </row>
    <row r="19" s="116" customFormat="1" ht="14.25" spans="1:6">
      <c r="A19" s="134"/>
      <c r="B19" s="135" t="s">
        <v>54</v>
      </c>
      <c r="C19" s="136">
        <v>9311</v>
      </c>
      <c r="D19" s="136">
        <v>9300</v>
      </c>
      <c r="E19" s="132">
        <f t="shared" si="0"/>
        <v>-11</v>
      </c>
      <c r="F19" s="133"/>
    </row>
    <row r="20" s="116" customFormat="1" ht="14.25" spans="1:6">
      <c r="A20" s="134"/>
      <c r="B20" s="135" t="s">
        <v>55</v>
      </c>
      <c r="C20" s="136">
        <v>168</v>
      </c>
      <c r="D20" s="136">
        <v>160</v>
      </c>
      <c r="E20" s="132">
        <f t="shared" si="0"/>
        <v>-8</v>
      </c>
      <c r="F20" s="133"/>
    </row>
    <row r="21" s="116" customFormat="1" ht="14.25" spans="1:6">
      <c r="A21" s="134" t="s">
        <v>14</v>
      </c>
      <c r="B21" s="135" t="s">
        <v>56</v>
      </c>
      <c r="C21" s="132">
        <f>SUM(C22:C27)</f>
        <v>26046</v>
      </c>
      <c r="D21" s="132">
        <f>SUM(D22:D27)</f>
        <v>20000</v>
      </c>
      <c r="E21" s="132">
        <f t="shared" si="0"/>
        <v>-6046</v>
      </c>
      <c r="F21" s="133"/>
    </row>
    <row r="22" s="116" customFormat="1" ht="14.25" spans="1:6">
      <c r="A22" s="134"/>
      <c r="B22" s="135" t="s">
        <v>57</v>
      </c>
      <c r="C22" s="132">
        <v>3328</v>
      </c>
      <c r="D22" s="136">
        <v>3500</v>
      </c>
      <c r="E22" s="132">
        <f t="shared" si="0"/>
        <v>172</v>
      </c>
      <c r="F22" s="133"/>
    </row>
    <row r="23" s="116" customFormat="1" ht="14.25" spans="1:6">
      <c r="A23" s="134"/>
      <c r="B23" s="135" t="s">
        <v>58</v>
      </c>
      <c r="C23" s="132">
        <v>5162</v>
      </c>
      <c r="D23" s="136">
        <v>4000</v>
      </c>
      <c r="E23" s="132">
        <f t="shared" si="0"/>
        <v>-1162</v>
      </c>
      <c r="F23" s="133"/>
    </row>
    <row r="24" s="116" customFormat="1" ht="14.25" spans="1:6">
      <c r="A24" s="134"/>
      <c r="B24" s="135" t="s">
        <v>59</v>
      </c>
      <c r="C24" s="132">
        <v>4822</v>
      </c>
      <c r="D24" s="136">
        <v>3000</v>
      </c>
      <c r="E24" s="132">
        <f t="shared" si="0"/>
        <v>-1822</v>
      </c>
      <c r="F24" s="133"/>
    </row>
    <row r="25" s="116" customFormat="1" ht="14.25" spans="1:6">
      <c r="A25" s="134"/>
      <c r="B25" s="135" t="s">
        <v>60</v>
      </c>
      <c r="C25" s="132">
        <v>6923</v>
      </c>
      <c r="D25" s="136">
        <v>5000</v>
      </c>
      <c r="E25" s="132">
        <f t="shared" si="0"/>
        <v>-1923</v>
      </c>
      <c r="F25" s="133"/>
    </row>
    <row r="26" s="116" customFormat="1" ht="14.25" spans="1:6">
      <c r="A26" s="134"/>
      <c r="B26" s="135" t="s">
        <v>61</v>
      </c>
      <c r="C26" s="132">
        <v>69</v>
      </c>
      <c r="D26" s="136">
        <v>0</v>
      </c>
      <c r="E26" s="132">
        <f t="shared" si="0"/>
        <v>-69</v>
      </c>
      <c r="F26" s="133"/>
    </row>
    <row r="27" s="116" customFormat="1" ht="14.25" spans="1:6">
      <c r="A27" s="134"/>
      <c r="B27" s="135" t="s">
        <v>62</v>
      </c>
      <c r="C27" s="132">
        <v>5742</v>
      </c>
      <c r="D27" s="136">
        <v>4500</v>
      </c>
      <c r="E27" s="132">
        <f t="shared" si="0"/>
        <v>-1242</v>
      </c>
      <c r="F27" s="133"/>
    </row>
    <row r="28" s="116" customFormat="1" ht="18.75" spans="1:6">
      <c r="A28" s="129" t="s">
        <v>12</v>
      </c>
      <c r="B28" s="130" t="s">
        <v>17</v>
      </c>
      <c r="C28" s="137">
        <f>SUM(C29,C78,C79,C80,C86)</f>
        <v>365774</v>
      </c>
      <c r="D28" s="137">
        <f>SUM(D29,D78,D79,D80,D86)</f>
        <v>399014</v>
      </c>
      <c r="E28" s="137">
        <f>SUM(E29,E78,E79,E80,E86)</f>
        <v>33280</v>
      </c>
      <c r="F28" s="133"/>
    </row>
    <row r="29" s="116" customFormat="1" ht="14.25" spans="1:6">
      <c r="A29" s="134" t="s">
        <v>10</v>
      </c>
      <c r="B29" s="138" t="s">
        <v>63</v>
      </c>
      <c r="C29" s="132">
        <f>C30+C34+C59</f>
        <v>298391</v>
      </c>
      <c r="D29" s="132">
        <f>D30+D34+D59</f>
        <v>285110</v>
      </c>
      <c r="E29" s="132">
        <f t="shared" ref="E29:E85" si="1">D29-C29</f>
        <v>-13281</v>
      </c>
      <c r="F29" s="133"/>
    </row>
    <row r="30" s="116" customFormat="1" ht="14.25" spans="1:6">
      <c r="A30" s="134">
        <v>1</v>
      </c>
      <c r="B30" s="138" t="s">
        <v>64</v>
      </c>
      <c r="C30" s="132">
        <f>SUM(C31:C33)</f>
        <v>10014</v>
      </c>
      <c r="D30" s="132">
        <f>SUM(D31:D33)</f>
        <v>10020</v>
      </c>
      <c r="E30" s="132">
        <f t="shared" si="1"/>
        <v>6</v>
      </c>
      <c r="F30" s="133"/>
    </row>
    <row r="31" s="116" customFormat="1" ht="14.25" spans="1:6">
      <c r="A31" s="134"/>
      <c r="B31" s="135" t="s">
        <v>65</v>
      </c>
      <c r="C31" s="136">
        <v>-60</v>
      </c>
      <c r="D31" s="136">
        <v>-60</v>
      </c>
      <c r="E31" s="132">
        <f t="shared" si="1"/>
        <v>0</v>
      </c>
      <c r="F31" s="133"/>
    </row>
    <row r="32" s="116" customFormat="1" ht="14.25" spans="1:6">
      <c r="A32" s="134"/>
      <c r="B32" s="135" t="s">
        <v>66</v>
      </c>
      <c r="C32" s="136">
        <v>1584</v>
      </c>
      <c r="D32" s="136">
        <v>1584</v>
      </c>
      <c r="E32" s="132">
        <f t="shared" si="1"/>
        <v>0</v>
      </c>
      <c r="F32" s="133"/>
    </row>
    <row r="33" s="116" customFormat="1" ht="14.25" spans="1:6">
      <c r="A33" s="134"/>
      <c r="B33" s="135" t="s">
        <v>67</v>
      </c>
      <c r="C33" s="136">
        <v>8490</v>
      </c>
      <c r="D33" s="136">
        <v>8496</v>
      </c>
      <c r="E33" s="132">
        <f t="shared" si="1"/>
        <v>6</v>
      </c>
      <c r="F33" s="133"/>
    </row>
    <row r="34" s="116" customFormat="1" ht="14.25" spans="1:6">
      <c r="A34" s="134">
        <v>2</v>
      </c>
      <c r="B34" s="135" t="s">
        <v>68</v>
      </c>
      <c r="C34" s="132">
        <f>SUM(C35:C58)</f>
        <v>218313</v>
      </c>
      <c r="D34" s="132">
        <f>SUM(D35:D58)</f>
        <v>208290</v>
      </c>
      <c r="E34" s="132">
        <f t="shared" si="1"/>
        <v>-10023</v>
      </c>
      <c r="F34" s="133"/>
    </row>
    <row r="35" s="116" customFormat="1" ht="14.25" spans="1:6">
      <c r="A35" s="134"/>
      <c r="B35" s="135" t="s">
        <v>69</v>
      </c>
      <c r="C35" s="136">
        <f>57741+840</f>
        <v>58581</v>
      </c>
      <c r="D35" s="136">
        <v>58581</v>
      </c>
      <c r="E35" s="132">
        <f t="shared" si="1"/>
        <v>0</v>
      </c>
      <c r="F35" s="133"/>
    </row>
    <row r="36" s="116" customFormat="1" ht="14.25" spans="1:6">
      <c r="A36" s="134"/>
      <c r="B36" s="135" t="s">
        <v>70</v>
      </c>
      <c r="C36" s="136">
        <f>15501</f>
        <v>15501</v>
      </c>
      <c r="D36" s="136">
        <v>15501</v>
      </c>
      <c r="E36" s="132">
        <f t="shared" si="1"/>
        <v>0</v>
      </c>
      <c r="F36" s="133"/>
    </row>
    <row r="37" s="116" customFormat="1" ht="14.25" spans="1:6">
      <c r="A37" s="134"/>
      <c r="B37" s="135" t="s">
        <v>71</v>
      </c>
      <c r="C37" s="136">
        <f>5711+11749</f>
        <v>17460</v>
      </c>
      <c r="D37" s="136">
        <v>17460</v>
      </c>
      <c r="E37" s="132">
        <f t="shared" si="1"/>
        <v>0</v>
      </c>
      <c r="F37" s="133"/>
    </row>
    <row r="38" s="116" customFormat="1" ht="14.25" spans="1:6">
      <c r="A38" s="134"/>
      <c r="B38" s="135" t="s">
        <v>72</v>
      </c>
      <c r="C38" s="136">
        <v>1163</v>
      </c>
      <c r="D38" s="136">
        <v>1163</v>
      </c>
      <c r="E38" s="132">
        <f t="shared" si="1"/>
        <v>0</v>
      </c>
      <c r="F38" s="133"/>
    </row>
    <row r="39" s="116" customFormat="1" ht="14.25" spans="1:6">
      <c r="A39" s="134"/>
      <c r="B39" s="135" t="s">
        <v>73</v>
      </c>
      <c r="C39" s="136">
        <v>1754</v>
      </c>
      <c r="D39" s="136">
        <v>1754</v>
      </c>
      <c r="E39" s="132">
        <f t="shared" si="1"/>
        <v>0</v>
      </c>
      <c r="F39" s="133"/>
    </row>
    <row r="40" s="116" customFormat="1" ht="14.25" spans="1:6">
      <c r="A40" s="134"/>
      <c r="B40" s="135" t="s">
        <v>74</v>
      </c>
      <c r="C40" s="136">
        <v>5722</v>
      </c>
      <c r="D40" s="136">
        <v>5700</v>
      </c>
      <c r="E40" s="132">
        <f t="shared" si="1"/>
        <v>-22</v>
      </c>
      <c r="F40" s="133"/>
    </row>
    <row r="41" s="116" customFormat="1" ht="14.25" spans="1:6">
      <c r="A41" s="134"/>
      <c r="B41" s="135" t="s">
        <v>75</v>
      </c>
      <c r="C41" s="136">
        <v>10936</v>
      </c>
      <c r="D41" s="136">
        <v>11000</v>
      </c>
      <c r="E41" s="132">
        <f t="shared" si="1"/>
        <v>64</v>
      </c>
      <c r="F41" s="133"/>
    </row>
    <row r="42" s="116" customFormat="1" ht="14.25" spans="1:6">
      <c r="A42" s="134"/>
      <c r="B42" s="135" t="s">
        <v>76</v>
      </c>
      <c r="C42" s="136">
        <v>2169</v>
      </c>
      <c r="D42" s="136">
        <v>2169</v>
      </c>
      <c r="E42" s="132">
        <f t="shared" si="1"/>
        <v>0</v>
      </c>
      <c r="F42" s="133"/>
    </row>
    <row r="43" s="116" customFormat="1" ht="14.25" spans="1:6">
      <c r="A43" s="134"/>
      <c r="B43" s="135" t="s">
        <v>77</v>
      </c>
      <c r="C43" s="136">
        <v>1</v>
      </c>
      <c r="D43" s="136">
        <v>1</v>
      </c>
      <c r="E43" s="132">
        <f t="shared" si="1"/>
        <v>0</v>
      </c>
      <c r="F43" s="133"/>
    </row>
    <row r="44" s="116" customFormat="1" ht="28.5" spans="1:6">
      <c r="A44" s="134"/>
      <c r="B44" s="135" t="s">
        <v>78</v>
      </c>
      <c r="C44" s="136">
        <v>15553</v>
      </c>
      <c r="D44" s="136">
        <v>16631</v>
      </c>
      <c r="E44" s="132">
        <f t="shared" si="1"/>
        <v>1078</v>
      </c>
      <c r="F44" s="133"/>
    </row>
    <row r="45" s="116" customFormat="1" ht="28.5" spans="1:6">
      <c r="A45" s="134"/>
      <c r="B45" s="135" t="s">
        <v>79</v>
      </c>
      <c r="C45" s="136">
        <v>0</v>
      </c>
      <c r="D45" s="136">
        <v>0</v>
      </c>
      <c r="E45" s="132">
        <f t="shared" si="1"/>
        <v>0</v>
      </c>
      <c r="F45" s="133"/>
    </row>
    <row r="46" s="116" customFormat="1" ht="14.25" spans="1:6">
      <c r="A46" s="134"/>
      <c r="B46" s="135" t="s">
        <v>80</v>
      </c>
      <c r="C46" s="136">
        <v>1260</v>
      </c>
      <c r="D46" s="136">
        <v>1260</v>
      </c>
      <c r="E46" s="132">
        <f t="shared" si="1"/>
        <v>0</v>
      </c>
      <c r="F46" s="133"/>
    </row>
    <row r="47" s="116" customFormat="1" ht="14.25" spans="1:6">
      <c r="A47" s="134"/>
      <c r="B47" s="135" t="s">
        <v>81</v>
      </c>
      <c r="C47" s="136">
        <v>15850</v>
      </c>
      <c r="D47" s="136">
        <v>14772</v>
      </c>
      <c r="E47" s="132">
        <f t="shared" si="1"/>
        <v>-1078</v>
      </c>
      <c r="F47" s="133"/>
    </row>
    <row r="48" s="116" customFormat="1" ht="28.5" spans="1:6">
      <c r="A48" s="134"/>
      <c r="B48" s="135" t="s">
        <v>82</v>
      </c>
      <c r="C48" s="136">
        <v>745</v>
      </c>
      <c r="D48" s="136">
        <v>745</v>
      </c>
      <c r="E48" s="132">
        <f t="shared" si="1"/>
        <v>0</v>
      </c>
      <c r="F48" s="133"/>
    </row>
    <row r="49" s="116" customFormat="1" ht="28.5" spans="1:6">
      <c r="A49" s="134"/>
      <c r="B49" s="135" t="s">
        <v>83</v>
      </c>
      <c r="C49" s="136">
        <v>24365</v>
      </c>
      <c r="D49" s="136">
        <v>24370</v>
      </c>
      <c r="E49" s="132">
        <f t="shared" si="1"/>
        <v>5</v>
      </c>
      <c r="F49" s="133"/>
    </row>
    <row r="50" s="116" customFormat="1" ht="14.25" spans="1:6">
      <c r="A50" s="134"/>
      <c r="B50" s="135" t="s">
        <v>84</v>
      </c>
      <c r="C50" s="136">
        <v>5394</v>
      </c>
      <c r="D50" s="136">
        <v>5400</v>
      </c>
      <c r="E50" s="132">
        <f t="shared" si="1"/>
        <v>6</v>
      </c>
      <c r="F50" s="133"/>
    </row>
    <row r="51" s="116" customFormat="1" ht="14.25" spans="1:6">
      <c r="A51" s="134"/>
      <c r="B51" s="135" t="s">
        <v>85</v>
      </c>
      <c r="C51" s="136">
        <v>2173</v>
      </c>
      <c r="D51" s="136">
        <v>2170</v>
      </c>
      <c r="E51" s="132">
        <f t="shared" si="1"/>
        <v>-3</v>
      </c>
      <c r="F51" s="133"/>
    </row>
    <row r="52" s="116" customFormat="1" ht="14.25" spans="1:6">
      <c r="A52" s="134"/>
      <c r="B52" s="135" t="s">
        <v>86</v>
      </c>
      <c r="C52" s="136">
        <v>22806</v>
      </c>
      <c r="D52" s="136">
        <v>22800</v>
      </c>
      <c r="E52" s="132">
        <f t="shared" si="1"/>
        <v>-6</v>
      </c>
      <c r="F52" s="133"/>
    </row>
    <row r="53" s="116" customFormat="1" ht="14.25" spans="1:6">
      <c r="A53" s="134"/>
      <c r="B53" s="135" t="s">
        <v>87</v>
      </c>
      <c r="C53" s="136">
        <v>5202</v>
      </c>
      <c r="D53" s="136">
        <v>5200</v>
      </c>
      <c r="E53" s="132">
        <f t="shared" si="1"/>
        <v>-2</v>
      </c>
      <c r="F53" s="133"/>
    </row>
    <row r="54" s="116" customFormat="1" ht="14.25" spans="1:6">
      <c r="A54" s="134"/>
      <c r="B54" s="135" t="s">
        <v>88</v>
      </c>
      <c r="C54" s="136">
        <v>513</v>
      </c>
      <c r="D54" s="136">
        <v>513</v>
      </c>
      <c r="E54" s="132">
        <f t="shared" si="1"/>
        <v>0</v>
      </c>
      <c r="F54" s="133"/>
    </row>
    <row r="55" s="116" customFormat="1" ht="28.5" spans="1:6">
      <c r="A55" s="134"/>
      <c r="B55" s="135" t="s">
        <v>89</v>
      </c>
      <c r="C55" s="136">
        <v>620</v>
      </c>
      <c r="D55" s="136">
        <v>600</v>
      </c>
      <c r="E55" s="132">
        <f t="shared" si="1"/>
        <v>-20</v>
      </c>
      <c r="F55" s="133"/>
    </row>
    <row r="56" s="116" customFormat="1" ht="14.25" spans="1:6">
      <c r="A56" s="134"/>
      <c r="B56" s="135" t="s">
        <v>90</v>
      </c>
      <c r="C56" s="136">
        <v>11137</v>
      </c>
      <c r="D56" s="136">
        <v>0</v>
      </c>
      <c r="E56" s="132">
        <f t="shared" si="1"/>
        <v>-11137</v>
      </c>
      <c r="F56" s="133"/>
    </row>
    <row r="57" s="116" customFormat="1" ht="14.25" spans="1:6">
      <c r="A57" s="134"/>
      <c r="B57" s="135" t="s">
        <v>91</v>
      </c>
      <c r="C57" s="136">
        <v>-1115</v>
      </c>
      <c r="D57" s="136">
        <v>0</v>
      </c>
      <c r="E57" s="132">
        <f t="shared" si="1"/>
        <v>1115</v>
      </c>
      <c r="F57" s="133"/>
    </row>
    <row r="58" s="116" customFormat="1" ht="14.25" spans="1:6">
      <c r="A58" s="134"/>
      <c r="B58" s="135" t="s">
        <v>92</v>
      </c>
      <c r="C58" s="136">
        <v>523</v>
      </c>
      <c r="D58" s="136">
        <v>500</v>
      </c>
      <c r="E58" s="132">
        <f t="shared" si="1"/>
        <v>-23</v>
      </c>
      <c r="F58" s="133"/>
    </row>
    <row r="59" s="116" customFormat="1" ht="14.25" spans="1:6">
      <c r="A59" s="134">
        <v>3</v>
      </c>
      <c r="B59" s="135" t="s">
        <v>93</v>
      </c>
      <c r="C59" s="132">
        <f>SUM(C60:C77)</f>
        <v>70064</v>
      </c>
      <c r="D59" s="132">
        <f>SUM(D60:D77)</f>
        <v>66800</v>
      </c>
      <c r="E59" s="132">
        <f t="shared" si="1"/>
        <v>-3264</v>
      </c>
      <c r="F59" s="133"/>
    </row>
    <row r="60" s="116" customFormat="1" ht="14.25" spans="1:6">
      <c r="A60" s="134"/>
      <c r="B60" s="135" t="s">
        <v>94</v>
      </c>
      <c r="C60" s="136">
        <v>539</v>
      </c>
      <c r="D60" s="136">
        <v>540</v>
      </c>
      <c r="E60" s="132">
        <f t="shared" si="1"/>
        <v>1</v>
      </c>
      <c r="F60" s="133"/>
    </row>
    <row r="61" s="116" customFormat="1" ht="14.25" spans="1:6">
      <c r="A61" s="134"/>
      <c r="B61" s="135" t="s">
        <v>95</v>
      </c>
      <c r="C61" s="136">
        <v>200</v>
      </c>
      <c r="D61" s="136">
        <v>200</v>
      </c>
      <c r="E61" s="132">
        <f t="shared" si="1"/>
        <v>0</v>
      </c>
      <c r="F61" s="133"/>
    </row>
    <row r="62" s="116" customFormat="1" ht="14.25" spans="1:6">
      <c r="A62" s="134"/>
      <c r="B62" s="135" t="s">
        <v>96</v>
      </c>
      <c r="C62" s="136">
        <v>395</v>
      </c>
      <c r="D62" s="136">
        <v>400</v>
      </c>
      <c r="E62" s="132">
        <f t="shared" si="1"/>
        <v>5</v>
      </c>
      <c r="F62" s="133"/>
    </row>
    <row r="63" s="119" customFormat="1" ht="14.25" spans="1:6">
      <c r="A63" s="134"/>
      <c r="B63" s="135" t="s">
        <v>97</v>
      </c>
      <c r="C63" s="136">
        <v>3383</v>
      </c>
      <c r="D63" s="136">
        <v>3380</v>
      </c>
      <c r="E63" s="132">
        <f t="shared" si="1"/>
        <v>-3</v>
      </c>
      <c r="F63" s="139"/>
    </row>
    <row r="64" s="119" customFormat="1" ht="14.25" spans="1:6">
      <c r="A64" s="140"/>
      <c r="B64" s="135" t="s">
        <v>98</v>
      </c>
      <c r="C64" s="136">
        <v>110</v>
      </c>
      <c r="D64" s="136">
        <v>110</v>
      </c>
      <c r="E64" s="132">
        <f t="shared" si="1"/>
        <v>0</v>
      </c>
      <c r="F64" s="139"/>
    </row>
    <row r="65" s="116" customFormat="1" ht="14.25" spans="1:6">
      <c r="A65" s="134"/>
      <c r="B65" s="135" t="s">
        <v>99</v>
      </c>
      <c r="C65" s="136">
        <v>8140</v>
      </c>
      <c r="D65" s="136">
        <v>8140</v>
      </c>
      <c r="E65" s="132">
        <f t="shared" si="1"/>
        <v>0</v>
      </c>
      <c r="F65" s="133"/>
    </row>
    <row r="66" s="116" customFormat="1" ht="14.25" spans="1:6">
      <c r="A66" s="134"/>
      <c r="B66" s="135" t="s">
        <v>100</v>
      </c>
      <c r="C66" s="136">
        <v>6925</v>
      </c>
      <c r="D66" s="136">
        <v>6900</v>
      </c>
      <c r="E66" s="132">
        <f t="shared" si="1"/>
        <v>-25</v>
      </c>
      <c r="F66" s="133"/>
    </row>
    <row r="67" s="116" customFormat="1" ht="14.25" spans="1:6">
      <c r="A67" s="134"/>
      <c r="B67" s="135" t="s">
        <v>101</v>
      </c>
      <c r="C67" s="136">
        <v>1666</v>
      </c>
      <c r="D67" s="136">
        <v>1670</v>
      </c>
      <c r="E67" s="132">
        <f t="shared" si="1"/>
        <v>4</v>
      </c>
      <c r="F67" s="133"/>
    </row>
    <row r="68" s="116" customFormat="1" ht="14.25" spans="1:6">
      <c r="A68" s="134"/>
      <c r="B68" s="135" t="s">
        <v>102</v>
      </c>
      <c r="C68" s="136">
        <v>3200</v>
      </c>
      <c r="D68" s="136">
        <v>3200</v>
      </c>
      <c r="E68" s="132">
        <f t="shared" si="1"/>
        <v>0</v>
      </c>
      <c r="F68" s="133"/>
    </row>
    <row r="69" s="116" customFormat="1" ht="14.25" spans="1:6">
      <c r="A69" s="134"/>
      <c r="B69" s="135" t="s">
        <v>103</v>
      </c>
      <c r="C69" s="136">
        <v>0</v>
      </c>
      <c r="D69" s="136">
        <v>0</v>
      </c>
      <c r="E69" s="132">
        <f t="shared" si="1"/>
        <v>0</v>
      </c>
      <c r="F69" s="133"/>
    </row>
    <row r="70" s="116" customFormat="1" ht="14.25" spans="1:6">
      <c r="A70" s="134"/>
      <c r="B70" s="135" t="s">
        <v>104</v>
      </c>
      <c r="C70" s="136">
        <f>36777+3200</f>
        <v>39977</v>
      </c>
      <c r="D70" s="136">
        <f>36780</f>
        <v>36780</v>
      </c>
      <c r="E70" s="132">
        <f t="shared" si="1"/>
        <v>-3197</v>
      </c>
      <c r="F70" s="133"/>
    </row>
    <row r="71" s="116" customFormat="1" ht="14.25" spans="1:6">
      <c r="A71" s="134"/>
      <c r="B71" s="135" t="s">
        <v>105</v>
      </c>
      <c r="C71" s="136">
        <v>4334</v>
      </c>
      <c r="D71" s="136">
        <v>4334</v>
      </c>
      <c r="E71" s="132">
        <f t="shared" si="1"/>
        <v>0</v>
      </c>
      <c r="F71" s="133"/>
    </row>
    <row r="72" s="116" customFormat="1" ht="14.25" spans="1:6">
      <c r="A72" s="134"/>
      <c r="B72" s="135" t="s">
        <v>106</v>
      </c>
      <c r="C72" s="136">
        <v>79</v>
      </c>
      <c r="D72" s="136">
        <v>80</v>
      </c>
      <c r="E72" s="132">
        <f t="shared" si="1"/>
        <v>1</v>
      </c>
      <c r="F72" s="133"/>
    </row>
    <row r="73" s="116" customFormat="1" ht="14.25" spans="1:6">
      <c r="A73" s="134"/>
      <c r="B73" s="135" t="s">
        <v>107</v>
      </c>
      <c r="C73" s="136">
        <v>68</v>
      </c>
      <c r="D73" s="136">
        <v>68</v>
      </c>
      <c r="E73" s="132">
        <f t="shared" si="1"/>
        <v>0</v>
      </c>
      <c r="F73" s="133"/>
    </row>
    <row r="74" s="116" customFormat="1" ht="14.25" spans="1:6">
      <c r="A74" s="134"/>
      <c r="B74" s="135" t="s">
        <v>108</v>
      </c>
      <c r="C74" s="136">
        <v>95</v>
      </c>
      <c r="D74" s="136">
        <v>95</v>
      </c>
      <c r="E74" s="132">
        <f t="shared" si="1"/>
        <v>0</v>
      </c>
      <c r="F74" s="133"/>
    </row>
    <row r="75" s="116" customFormat="1" ht="14.25" spans="1:6">
      <c r="A75" s="134"/>
      <c r="B75" s="135" t="s">
        <v>109</v>
      </c>
      <c r="C75" s="136">
        <v>3</v>
      </c>
      <c r="D75" s="136">
        <v>3</v>
      </c>
      <c r="E75" s="132">
        <f t="shared" si="1"/>
        <v>0</v>
      </c>
      <c r="F75" s="133"/>
    </row>
    <row r="76" s="116" customFormat="1" ht="14.25" spans="1:6">
      <c r="A76" s="134"/>
      <c r="B76" s="135" t="s">
        <v>110</v>
      </c>
      <c r="C76" s="136">
        <v>950</v>
      </c>
      <c r="D76" s="136">
        <v>900</v>
      </c>
      <c r="E76" s="132">
        <f t="shared" si="1"/>
        <v>-50</v>
      </c>
      <c r="F76" s="133"/>
    </row>
    <row r="77" s="116" customFormat="1" ht="14.25" spans="1:6">
      <c r="A77" s="134"/>
      <c r="B77" s="135" t="s">
        <v>111</v>
      </c>
      <c r="C77" s="136">
        <v>0</v>
      </c>
      <c r="D77" s="136">
        <v>0</v>
      </c>
      <c r="E77" s="132">
        <f t="shared" si="1"/>
        <v>0</v>
      </c>
      <c r="F77" s="133"/>
    </row>
    <row r="78" s="116" customFormat="1" ht="24" customHeight="1" spans="1:6">
      <c r="A78" s="139" t="s">
        <v>14</v>
      </c>
      <c r="B78" s="139" t="s">
        <v>112</v>
      </c>
      <c r="C78" s="136">
        <v>20800</v>
      </c>
      <c r="D78" s="136">
        <v>10350</v>
      </c>
      <c r="E78" s="136">
        <f t="shared" si="1"/>
        <v>-10450</v>
      </c>
      <c r="F78" s="133"/>
    </row>
    <row r="79" s="116" customFormat="1" ht="24" customHeight="1" spans="1:6">
      <c r="A79" s="139" t="s">
        <v>20</v>
      </c>
      <c r="B79" s="139" t="s">
        <v>27</v>
      </c>
      <c r="C79" s="136">
        <v>12893</v>
      </c>
      <c r="D79" s="136">
        <f>47955+3200</f>
        <v>51155</v>
      </c>
      <c r="E79" s="136">
        <f t="shared" si="1"/>
        <v>38262</v>
      </c>
      <c r="F79" s="133"/>
    </row>
    <row r="80" s="116" customFormat="1" ht="24" customHeight="1" spans="1:6">
      <c r="A80" s="139" t="s">
        <v>23</v>
      </c>
      <c r="B80" s="139" t="s">
        <v>28</v>
      </c>
      <c r="C80" s="136">
        <v>30675</v>
      </c>
      <c r="D80" s="136">
        <v>51460</v>
      </c>
      <c r="E80" s="136">
        <f t="shared" si="1"/>
        <v>20785</v>
      </c>
      <c r="F80" s="133"/>
    </row>
    <row r="81" s="116" customFormat="1" ht="24" customHeight="1" spans="1:6">
      <c r="A81" s="141">
        <v>1</v>
      </c>
      <c r="B81" s="139" t="s">
        <v>113</v>
      </c>
      <c r="C81" s="136">
        <v>18507</v>
      </c>
      <c r="D81" s="136">
        <v>22000</v>
      </c>
      <c r="E81" s="136">
        <f t="shared" si="1"/>
        <v>3493</v>
      </c>
      <c r="F81" s="133"/>
    </row>
    <row r="82" s="116" customFormat="1" ht="24" customHeight="1" spans="1:6">
      <c r="A82" s="141">
        <v>2</v>
      </c>
      <c r="B82" s="139" t="s">
        <v>114</v>
      </c>
      <c r="C82" s="136">
        <v>166</v>
      </c>
      <c r="D82" s="136">
        <v>260</v>
      </c>
      <c r="E82" s="136">
        <f t="shared" si="1"/>
        <v>94</v>
      </c>
      <c r="F82" s="133"/>
    </row>
    <row r="83" s="116" customFormat="1" ht="24" customHeight="1" spans="1:6">
      <c r="A83" s="141">
        <v>3</v>
      </c>
      <c r="B83" s="139" t="s">
        <v>115</v>
      </c>
      <c r="C83" s="136">
        <f>SUM(C84:C85)</f>
        <v>12002</v>
      </c>
      <c r="D83" s="136">
        <f>SUM(D84:D85)</f>
        <v>29200</v>
      </c>
      <c r="E83" s="136">
        <f t="shared" si="1"/>
        <v>17198</v>
      </c>
      <c r="F83" s="133"/>
    </row>
    <row r="84" s="116" customFormat="1" ht="24" customHeight="1" spans="1:6">
      <c r="A84" s="139"/>
      <c r="B84" s="139" t="s">
        <v>116</v>
      </c>
      <c r="C84" s="136">
        <v>12002</v>
      </c>
      <c r="D84" s="136">
        <v>7000</v>
      </c>
      <c r="E84" s="136">
        <f t="shared" si="1"/>
        <v>-5002</v>
      </c>
      <c r="F84" s="133"/>
    </row>
    <row r="85" s="116" customFormat="1" ht="24" customHeight="1" spans="1:6">
      <c r="A85" s="139"/>
      <c r="B85" s="139" t="s">
        <v>117</v>
      </c>
      <c r="C85" s="132"/>
      <c r="D85" s="132">
        <v>22200</v>
      </c>
      <c r="E85" s="136">
        <f t="shared" si="1"/>
        <v>22200</v>
      </c>
      <c r="F85" s="133"/>
    </row>
    <row r="86" s="116" customFormat="1" ht="24" customHeight="1" spans="1:6">
      <c r="A86" s="139" t="s">
        <v>30</v>
      </c>
      <c r="B86" s="139" t="s">
        <v>31</v>
      </c>
      <c r="C86" s="132">
        <v>3015</v>
      </c>
      <c r="D86" s="132">
        <v>939</v>
      </c>
      <c r="E86" s="136">
        <v>-2036</v>
      </c>
      <c r="F86" s="133"/>
    </row>
    <row r="87" s="116" customFormat="1" ht="24" customHeight="1" spans="1:6">
      <c r="A87" s="129" t="s">
        <v>32</v>
      </c>
      <c r="B87" s="129"/>
      <c r="C87" s="137">
        <f>SUM(C5,C28)</f>
        <v>433213</v>
      </c>
      <c r="D87" s="137">
        <f>SUM(D5,D28)</f>
        <v>469014</v>
      </c>
      <c r="E87" s="137">
        <f>SUM(E5,E28)</f>
        <v>35841</v>
      </c>
      <c r="F87" s="133"/>
    </row>
    <row r="88" s="116" customFormat="1" spans="1:5">
      <c r="A88" s="120"/>
      <c r="B88" s="119"/>
      <c r="C88" s="121"/>
      <c r="D88" s="121"/>
      <c r="E88" s="121"/>
    </row>
    <row r="89" s="116" customFormat="1" spans="1:5">
      <c r="A89" s="120"/>
      <c r="B89" s="119"/>
      <c r="C89" s="121"/>
      <c r="D89" s="121"/>
      <c r="E89" s="121"/>
    </row>
    <row r="90" s="116" customFormat="1" spans="1:5">
      <c r="A90" s="120"/>
      <c r="B90" s="119"/>
      <c r="C90" s="121"/>
      <c r="D90" s="121"/>
      <c r="E90" s="121"/>
    </row>
    <row r="91" s="116" customFormat="1" spans="1:5">
      <c r="A91" s="120"/>
      <c r="B91" s="119"/>
      <c r="C91" s="121"/>
      <c r="D91" s="121"/>
      <c r="E91" s="121"/>
    </row>
    <row r="92" s="116" customFormat="1" spans="1:5">
      <c r="A92" s="120"/>
      <c r="B92" s="119"/>
      <c r="C92" s="121"/>
      <c r="D92" s="121"/>
      <c r="E92" s="121"/>
    </row>
    <row r="93" s="116" customFormat="1" spans="1:5">
      <c r="A93" s="120"/>
      <c r="B93" s="119"/>
      <c r="C93" s="121"/>
      <c r="D93" s="121"/>
      <c r="E93" s="121"/>
    </row>
    <row r="94" s="116" customFormat="1" spans="1:5">
      <c r="A94" s="120"/>
      <c r="B94" s="119"/>
      <c r="C94" s="121"/>
      <c r="D94" s="121"/>
      <c r="E94" s="121"/>
    </row>
    <row r="95" s="116" customFormat="1" spans="1:5">
      <c r="A95" s="120"/>
      <c r="B95" s="119"/>
      <c r="C95" s="121"/>
      <c r="D95" s="121"/>
      <c r="E95" s="121"/>
    </row>
    <row r="96" s="116" customFormat="1" spans="1:5">
      <c r="A96" s="120"/>
      <c r="B96" s="119"/>
      <c r="C96" s="121"/>
      <c r="D96" s="121"/>
      <c r="E96" s="121"/>
    </row>
    <row r="97" s="116" customFormat="1" spans="1:5">
      <c r="A97" s="120"/>
      <c r="B97" s="119"/>
      <c r="C97" s="121"/>
      <c r="D97" s="121"/>
      <c r="E97" s="121"/>
    </row>
    <row r="98" s="116" customFormat="1" spans="1:5">
      <c r="A98" s="120"/>
      <c r="B98" s="119"/>
      <c r="C98" s="121"/>
      <c r="D98" s="121"/>
      <c r="E98" s="121"/>
    </row>
    <row r="99" s="116" customFormat="1" spans="1:5">
      <c r="A99" s="120"/>
      <c r="B99" s="119"/>
      <c r="C99" s="121"/>
      <c r="D99" s="121"/>
      <c r="E99" s="121"/>
    </row>
    <row r="100" s="116" customFormat="1" spans="1:5">
      <c r="A100" s="120"/>
      <c r="B100" s="119"/>
      <c r="C100" s="121"/>
      <c r="D100" s="121"/>
      <c r="E100" s="121"/>
    </row>
  </sheetData>
  <mergeCells count="2">
    <mergeCell ref="A2:F2"/>
    <mergeCell ref="A87:B87"/>
  </mergeCells>
  <printOptions horizontalCentered="1"/>
  <pageMargins left="0.708661417322835" right="0.708661417322835" top="0.748031496062992" bottom="0.748031496062992" header="0.31496062992126" footer="0.31496062992126"/>
  <pageSetup paperSize="9" scale="78" orientation="portrait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D137"/>
  <sheetViews>
    <sheetView view="pageBreakPreview" zoomScaleNormal="100" workbookViewId="0">
      <pane ySplit="6" topLeftCell="A129" activePane="bottomLeft" state="frozen"/>
      <selection/>
      <selection pane="bottomLeft" activeCell="L139" sqref="L139"/>
    </sheetView>
  </sheetViews>
  <sheetFormatPr defaultColWidth="8" defaultRowHeight="13.5" customHeight="1"/>
  <cols>
    <col min="1" max="1" width="6.75" style="51" customWidth="1"/>
    <col min="2" max="2" width="9.625" style="51" customWidth="1"/>
    <col min="3" max="3" width="36.625" style="51" customWidth="1"/>
    <col min="4" max="4" width="12.5" style="55" customWidth="1"/>
    <col min="5" max="5" width="10.5" style="55" customWidth="1"/>
    <col min="6" max="6" width="12.375" style="55" customWidth="1"/>
    <col min="7" max="7" width="10.5" style="56" customWidth="1"/>
    <col min="8" max="237" width="7.875" style="53" customWidth="1"/>
    <col min="238" max="238" width="7.875" style="53"/>
    <col min="239" max="16381" width="8" style="53"/>
    <col min="16382" max="16384" width="8" style="57"/>
  </cols>
  <sheetData>
    <row r="1" s="51" customFormat="1" ht="17.25" customHeight="1" spans="1:7">
      <c r="A1" s="58" t="s">
        <v>118</v>
      </c>
      <c r="D1" s="55"/>
      <c r="E1" s="55"/>
      <c r="F1" s="55"/>
      <c r="G1" s="59"/>
    </row>
    <row r="2" s="51" customFormat="1" ht="35.25" customHeight="1" spans="1:7">
      <c r="A2" s="60" t="s">
        <v>119</v>
      </c>
      <c r="B2" s="61"/>
      <c r="C2" s="61"/>
      <c r="D2" s="61"/>
      <c r="E2" s="61"/>
      <c r="F2" s="61"/>
      <c r="G2" s="59"/>
    </row>
    <row r="3" s="51" customFormat="1" ht="20" customHeight="1" spans="1:7">
      <c r="A3" s="62"/>
      <c r="B3" s="62"/>
      <c r="C3" s="62"/>
      <c r="D3" s="62"/>
      <c r="E3" s="62"/>
      <c r="F3" s="62"/>
      <c r="G3" s="59" t="s">
        <v>2</v>
      </c>
    </row>
    <row r="4" s="51" customFormat="1" ht="23.25" customHeight="1" spans="1:7">
      <c r="A4" s="63" t="s">
        <v>36</v>
      </c>
      <c r="B4" s="64" t="s">
        <v>120</v>
      </c>
      <c r="C4" s="64" t="s">
        <v>121</v>
      </c>
      <c r="D4" s="65" t="s">
        <v>122</v>
      </c>
      <c r="E4" s="65"/>
      <c r="F4" s="65"/>
      <c r="G4" s="66" t="s">
        <v>40</v>
      </c>
    </row>
    <row r="5" s="51" customFormat="1" ht="47" customHeight="1" spans="1:7">
      <c r="A5" s="67"/>
      <c r="B5" s="68"/>
      <c r="C5" s="68"/>
      <c r="D5" s="68" t="s">
        <v>123</v>
      </c>
      <c r="E5" s="68" t="s">
        <v>124</v>
      </c>
      <c r="F5" s="69" t="s">
        <v>125</v>
      </c>
      <c r="G5" s="66"/>
    </row>
    <row r="6" s="51" customFormat="1" ht="35" customHeight="1" spans="1:7">
      <c r="A6" s="70" t="s">
        <v>126</v>
      </c>
      <c r="B6" s="70"/>
      <c r="C6" s="70"/>
      <c r="D6" s="71">
        <f>SUM(D7,D117,D130,D131,D132,D133)</f>
        <v>450364</v>
      </c>
      <c r="E6" s="71">
        <f>SUM(E7,E117,E130,E131,E132,E133)</f>
        <v>251644</v>
      </c>
      <c r="F6" s="72">
        <f>SUM(F7,F117,F130,F131,F132,F133)</f>
        <v>198720</v>
      </c>
      <c r="G6" s="71"/>
    </row>
    <row r="7" s="51" customFormat="1" ht="22.5" customHeight="1" spans="1:7">
      <c r="A7" s="73">
        <v>1</v>
      </c>
      <c r="B7" s="74" t="s">
        <v>127</v>
      </c>
      <c r="C7" s="75" t="s">
        <v>128</v>
      </c>
      <c r="D7" s="76">
        <f t="shared" ref="D7:D16" si="0">E7+F7</f>
        <v>230039</v>
      </c>
      <c r="E7" s="76">
        <f>E8+E28+E44</f>
        <v>190280</v>
      </c>
      <c r="F7" s="77">
        <f>F8+F28+F44</f>
        <v>39759</v>
      </c>
      <c r="G7" s="78"/>
    </row>
    <row r="8" s="52" customFormat="1" ht="22.5" customHeight="1" spans="1:238">
      <c r="A8" s="79">
        <v>2</v>
      </c>
      <c r="B8" s="74"/>
      <c r="C8" s="80" t="s">
        <v>129</v>
      </c>
      <c r="D8" s="76">
        <f t="shared" si="0"/>
        <v>165838</v>
      </c>
      <c r="E8" s="76">
        <f>E9+E12+E13+E14+E15+E16+E23+E27</f>
        <v>165838</v>
      </c>
      <c r="F8" s="77">
        <f>F9+F12+F13+F14+F15+F16+F23+F27</f>
        <v>0</v>
      </c>
      <c r="G8" s="81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2"/>
      <c r="ET8" s="82"/>
      <c r="EU8" s="82"/>
      <c r="EV8" s="82"/>
      <c r="EW8" s="82"/>
      <c r="EX8" s="82"/>
      <c r="EY8" s="82"/>
      <c r="EZ8" s="82"/>
      <c r="FA8" s="82"/>
      <c r="FB8" s="82"/>
      <c r="FC8" s="82"/>
      <c r="FD8" s="82"/>
      <c r="FE8" s="82"/>
      <c r="FF8" s="82"/>
      <c r="FG8" s="82"/>
      <c r="FH8" s="82"/>
      <c r="FI8" s="82"/>
      <c r="FJ8" s="82"/>
      <c r="FK8" s="82"/>
      <c r="FL8" s="82"/>
      <c r="FM8" s="82"/>
      <c r="FN8" s="82"/>
      <c r="FO8" s="82"/>
      <c r="FP8" s="82"/>
      <c r="FQ8" s="82"/>
      <c r="FR8" s="82"/>
      <c r="FS8" s="82"/>
      <c r="FT8" s="82"/>
      <c r="FU8" s="82"/>
      <c r="FV8" s="82"/>
      <c r="FW8" s="82"/>
      <c r="FX8" s="82"/>
      <c r="FY8" s="82"/>
      <c r="FZ8" s="82"/>
      <c r="GA8" s="82"/>
      <c r="GB8" s="82"/>
      <c r="GC8" s="82"/>
      <c r="GD8" s="82"/>
      <c r="GE8" s="82"/>
      <c r="GF8" s="82"/>
      <c r="GG8" s="82"/>
      <c r="GH8" s="82"/>
      <c r="GI8" s="82"/>
      <c r="GJ8" s="82"/>
      <c r="GK8" s="82"/>
      <c r="GL8" s="82"/>
      <c r="GM8" s="82"/>
      <c r="GN8" s="82"/>
      <c r="GO8" s="82"/>
      <c r="GP8" s="82"/>
      <c r="GQ8" s="82"/>
      <c r="GR8" s="82"/>
      <c r="GS8" s="82"/>
      <c r="GT8" s="82"/>
      <c r="GU8" s="82"/>
      <c r="GV8" s="82"/>
      <c r="GW8" s="82"/>
      <c r="GX8" s="82"/>
      <c r="GY8" s="82"/>
      <c r="GZ8" s="82"/>
      <c r="HA8" s="82"/>
      <c r="HB8" s="82"/>
      <c r="HC8" s="82"/>
      <c r="HD8" s="82"/>
      <c r="HE8" s="82"/>
      <c r="HF8" s="82"/>
      <c r="HG8" s="82"/>
      <c r="HH8" s="82"/>
      <c r="HI8" s="82"/>
      <c r="HJ8" s="82"/>
      <c r="HK8" s="82"/>
      <c r="HL8" s="82"/>
      <c r="HM8" s="82"/>
      <c r="HN8" s="82"/>
      <c r="HO8" s="82"/>
      <c r="HP8" s="82"/>
      <c r="HQ8" s="82"/>
      <c r="HR8" s="82"/>
      <c r="HS8" s="82"/>
      <c r="HT8" s="82"/>
      <c r="HU8" s="82"/>
      <c r="HV8" s="82"/>
      <c r="HW8" s="82"/>
      <c r="HX8" s="82"/>
      <c r="HY8" s="82"/>
      <c r="HZ8" s="82"/>
      <c r="IA8" s="82"/>
      <c r="IB8" s="82"/>
      <c r="IC8" s="82"/>
      <c r="ID8" s="82"/>
    </row>
    <row r="9" s="51" customFormat="1" ht="23.25" customHeight="1" spans="1:7">
      <c r="A9" s="73">
        <v>3</v>
      </c>
      <c r="B9" s="74"/>
      <c r="C9" s="83" t="s">
        <v>130</v>
      </c>
      <c r="D9" s="84">
        <f t="shared" si="0"/>
        <v>43219</v>
      </c>
      <c r="E9" s="84">
        <f>SUM(E10:E11)</f>
        <v>43219</v>
      </c>
      <c r="F9" s="85">
        <f>SUM(F10:F11)</f>
        <v>0</v>
      </c>
      <c r="G9" s="86"/>
    </row>
    <row r="10" s="51" customFormat="1" ht="22.5" customHeight="1" spans="1:7">
      <c r="A10" s="73">
        <v>4</v>
      </c>
      <c r="B10" s="74"/>
      <c r="C10" s="87" t="s">
        <v>131</v>
      </c>
      <c r="D10" s="84">
        <f t="shared" si="0"/>
        <v>9019</v>
      </c>
      <c r="E10" s="84">
        <v>9019</v>
      </c>
      <c r="F10" s="85">
        <v>0</v>
      </c>
      <c r="G10" s="86"/>
    </row>
    <row r="11" s="51" customFormat="1" ht="22.5" customHeight="1" spans="1:7">
      <c r="A11" s="73">
        <v>5</v>
      </c>
      <c r="B11" s="74"/>
      <c r="C11" s="87" t="s">
        <v>132</v>
      </c>
      <c r="D11" s="84">
        <f t="shared" si="0"/>
        <v>34200</v>
      </c>
      <c r="E11" s="84">
        <v>34200</v>
      </c>
      <c r="F11" s="85">
        <v>0</v>
      </c>
      <c r="G11" s="86"/>
    </row>
    <row r="12" s="51" customFormat="1" ht="22.5" customHeight="1" spans="1:7">
      <c r="A12" s="73">
        <v>6</v>
      </c>
      <c r="B12" s="74"/>
      <c r="C12" s="83" t="s">
        <v>133</v>
      </c>
      <c r="D12" s="84">
        <f t="shared" si="0"/>
        <v>35970</v>
      </c>
      <c r="E12" s="84">
        <v>35970</v>
      </c>
      <c r="F12" s="85">
        <v>0</v>
      </c>
      <c r="G12" s="86"/>
    </row>
    <row r="13" s="51" customFormat="1" ht="22.5" customHeight="1" spans="1:7">
      <c r="A13" s="73">
        <v>7</v>
      </c>
      <c r="B13" s="74"/>
      <c r="C13" s="83" t="s">
        <v>134</v>
      </c>
      <c r="D13" s="84">
        <f t="shared" si="0"/>
        <v>1847</v>
      </c>
      <c r="E13" s="84">
        <v>1847</v>
      </c>
      <c r="F13" s="85">
        <v>0</v>
      </c>
      <c r="G13" s="86"/>
    </row>
    <row r="14" s="51" customFormat="1" ht="22.5" customHeight="1" spans="1:7">
      <c r="A14" s="73">
        <v>8</v>
      </c>
      <c r="B14" s="74"/>
      <c r="C14" s="83" t="s">
        <v>135</v>
      </c>
      <c r="D14" s="84">
        <f t="shared" si="0"/>
        <v>3872</v>
      </c>
      <c r="E14" s="84">
        <v>3872</v>
      </c>
      <c r="F14" s="85">
        <v>0</v>
      </c>
      <c r="G14" s="86"/>
    </row>
    <row r="15" s="51" customFormat="1" ht="28.5" spans="1:7">
      <c r="A15" s="73">
        <v>9</v>
      </c>
      <c r="B15" s="74"/>
      <c r="C15" s="83" t="s">
        <v>136</v>
      </c>
      <c r="D15" s="84">
        <f t="shared" si="0"/>
        <v>19928</v>
      </c>
      <c r="E15" s="84">
        <v>19928</v>
      </c>
      <c r="F15" s="85">
        <v>0</v>
      </c>
      <c r="G15" s="86"/>
    </row>
    <row r="16" s="51" customFormat="1" ht="28.5" spans="1:7">
      <c r="A16" s="73">
        <v>10</v>
      </c>
      <c r="B16" s="74"/>
      <c r="C16" s="83" t="s">
        <v>137</v>
      </c>
      <c r="D16" s="84">
        <f t="shared" si="0"/>
        <v>51757</v>
      </c>
      <c r="E16" s="84">
        <f>SUM(E17:E22)</f>
        <v>51757</v>
      </c>
      <c r="F16" s="85">
        <f>SUM(F17:F22)</f>
        <v>0</v>
      </c>
      <c r="G16" s="86"/>
    </row>
    <row r="17" s="51" customFormat="1" ht="22.5" customHeight="1" spans="1:7">
      <c r="A17" s="73">
        <v>11</v>
      </c>
      <c r="B17" s="74"/>
      <c r="C17" s="87" t="s">
        <v>138</v>
      </c>
      <c r="D17" s="84">
        <f t="shared" ref="D17:D80" si="1">E17+F17</f>
        <v>19111</v>
      </c>
      <c r="E17" s="84">
        <v>19111</v>
      </c>
      <c r="F17" s="85">
        <v>0</v>
      </c>
      <c r="G17" s="86"/>
    </row>
    <row r="18" s="51" customFormat="1" ht="22.5" customHeight="1" spans="1:7">
      <c r="A18" s="73">
        <v>12</v>
      </c>
      <c r="B18" s="74"/>
      <c r="C18" s="87" t="s">
        <v>139</v>
      </c>
      <c r="D18" s="84">
        <f t="shared" si="1"/>
        <v>16349</v>
      </c>
      <c r="E18" s="84">
        <v>16349</v>
      </c>
      <c r="F18" s="85">
        <v>0</v>
      </c>
      <c r="G18" s="86"/>
    </row>
    <row r="19" s="51" customFormat="1" ht="22.5" customHeight="1" spans="1:7">
      <c r="A19" s="73">
        <v>13</v>
      </c>
      <c r="B19" s="74"/>
      <c r="C19" s="87" t="s">
        <v>140</v>
      </c>
      <c r="D19" s="84">
        <f t="shared" si="1"/>
        <v>212</v>
      </c>
      <c r="E19" s="84">
        <v>212</v>
      </c>
      <c r="F19" s="85">
        <v>0</v>
      </c>
      <c r="G19" s="86"/>
    </row>
    <row r="20" s="51" customFormat="1" ht="22.5" customHeight="1" spans="1:7">
      <c r="A20" s="73">
        <v>14</v>
      </c>
      <c r="B20" s="74"/>
      <c r="C20" s="87" t="s">
        <v>141</v>
      </c>
      <c r="D20" s="84">
        <f t="shared" si="1"/>
        <v>619</v>
      </c>
      <c r="E20" s="84">
        <v>619</v>
      </c>
      <c r="F20" s="85">
        <v>0</v>
      </c>
      <c r="G20" s="86"/>
    </row>
    <row r="21" s="51" customFormat="1" ht="22.5" customHeight="1" spans="1:7">
      <c r="A21" s="73">
        <v>15</v>
      </c>
      <c r="B21" s="74"/>
      <c r="C21" s="87" t="s">
        <v>142</v>
      </c>
      <c r="D21" s="84">
        <f t="shared" si="1"/>
        <v>13019</v>
      </c>
      <c r="E21" s="84">
        <v>13019</v>
      </c>
      <c r="F21" s="85">
        <v>0</v>
      </c>
      <c r="G21" s="86"/>
    </row>
    <row r="22" s="51" customFormat="1" ht="22.5" customHeight="1" spans="1:7">
      <c r="A22" s="73">
        <v>16</v>
      </c>
      <c r="B22" s="74"/>
      <c r="C22" s="87" t="s">
        <v>143</v>
      </c>
      <c r="D22" s="84">
        <f t="shared" si="1"/>
        <v>2447</v>
      </c>
      <c r="E22" s="84">
        <v>2447</v>
      </c>
      <c r="F22" s="85">
        <v>0</v>
      </c>
      <c r="G22" s="86"/>
    </row>
    <row r="23" s="51" customFormat="1" ht="22.5" customHeight="1" spans="1:7">
      <c r="A23" s="73">
        <v>17</v>
      </c>
      <c r="B23" s="74"/>
      <c r="C23" s="83" t="s">
        <v>144</v>
      </c>
      <c r="D23" s="84">
        <f t="shared" si="1"/>
        <v>114</v>
      </c>
      <c r="E23" s="84">
        <f>SUM(E24:E26)</f>
        <v>114</v>
      </c>
      <c r="F23" s="85">
        <f>SUM(F24:F26)</f>
        <v>0</v>
      </c>
      <c r="G23" s="86"/>
    </row>
    <row r="24" s="51" customFormat="1" ht="22.5" customHeight="1" spans="1:7">
      <c r="A24" s="73">
        <v>18</v>
      </c>
      <c r="B24" s="74"/>
      <c r="C24" s="87" t="s">
        <v>145</v>
      </c>
      <c r="D24" s="84">
        <f t="shared" si="1"/>
        <v>81</v>
      </c>
      <c r="E24" s="84">
        <v>81</v>
      </c>
      <c r="F24" s="85">
        <v>0</v>
      </c>
      <c r="G24" s="86"/>
    </row>
    <row r="25" s="51" customFormat="1" ht="22.5" customHeight="1" spans="1:7">
      <c r="A25" s="73">
        <v>19</v>
      </c>
      <c r="B25" s="74"/>
      <c r="C25" s="87" t="s">
        <v>146</v>
      </c>
      <c r="D25" s="84">
        <f t="shared" si="1"/>
        <v>33</v>
      </c>
      <c r="E25" s="84">
        <v>33</v>
      </c>
      <c r="F25" s="85">
        <v>0</v>
      </c>
      <c r="G25" s="86"/>
    </row>
    <row r="26" s="51" customFormat="1" ht="22.5" customHeight="1" spans="1:7">
      <c r="A26" s="73">
        <v>20</v>
      </c>
      <c r="B26" s="74"/>
      <c r="C26" s="87" t="s">
        <v>147</v>
      </c>
      <c r="D26" s="84">
        <f t="shared" si="1"/>
        <v>0</v>
      </c>
      <c r="E26" s="84">
        <v>0</v>
      </c>
      <c r="F26" s="85">
        <v>0</v>
      </c>
      <c r="G26" s="86"/>
    </row>
    <row r="27" s="51" customFormat="1" ht="22.5" customHeight="1" spans="1:7">
      <c r="A27" s="73">
        <v>21</v>
      </c>
      <c r="B27" s="74"/>
      <c r="C27" s="83" t="s">
        <v>148</v>
      </c>
      <c r="D27" s="84">
        <f t="shared" si="1"/>
        <v>9131</v>
      </c>
      <c r="E27" s="84">
        <v>9131</v>
      </c>
      <c r="F27" s="85">
        <v>0</v>
      </c>
      <c r="G27" s="86"/>
    </row>
    <row r="28" s="52" customFormat="1" ht="22.5" customHeight="1" spans="1:238">
      <c r="A28" s="79">
        <v>22</v>
      </c>
      <c r="B28" s="74"/>
      <c r="C28" s="88" t="s">
        <v>149</v>
      </c>
      <c r="D28" s="76">
        <f t="shared" si="1"/>
        <v>3849</v>
      </c>
      <c r="E28" s="76">
        <f>SUM(E29:E31,E35,E38,E43)</f>
        <v>2561</v>
      </c>
      <c r="F28" s="77">
        <f>SUM(F29:F31,F35,F38,F43)</f>
        <v>1288</v>
      </c>
      <c r="G28" s="81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  <c r="EO28" s="82"/>
      <c r="EP28" s="82"/>
      <c r="EQ28" s="82"/>
      <c r="ER28" s="82"/>
      <c r="ES28" s="82"/>
      <c r="ET28" s="82"/>
      <c r="EU28" s="82"/>
      <c r="EV28" s="82"/>
      <c r="EW28" s="82"/>
      <c r="EX28" s="82"/>
      <c r="EY28" s="82"/>
      <c r="EZ28" s="82"/>
      <c r="FA28" s="82"/>
      <c r="FB28" s="82"/>
      <c r="FC28" s="82"/>
      <c r="FD28" s="82"/>
      <c r="FE28" s="82"/>
      <c r="FF28" s="82"/>
      <c r="FG28" s="82"/>
      <c r="FH28" s="82"/>
      <c r="FI28" s="82"/>
      <c r="FJ28" s="82"/>
      <c r="FK28" s="82"/>
      <c r="FL28" s="82"/>
      <c r="FM28" s="82"/>
      <c r="FN28" s="82"/>
      <c r="FO28" s="82"/>
      <c r="FP28" s="82"/>
      <c r="FQ28" s="82"/>
      <c r="FR28" s="82"/>
      <c r="FS28" s="82"/>
      <c r="FT28" s="82"/>
      <c r="FU28" s="82"/>
      <c r="FV28" s="82"/>
      <c r="FW28" s="82"/>
      <c r="FX28" s="82"/>
      <c r="FY28" s="82"/>
      <c r="FZ28" s="82"/>
      <c r="GA28" s="82"/>
      <c r="GB28" s="82"/>
      <c r="GC28" s="82"/>
      <c r="GD28" s="82"/>
      <c r="GE28" s="82"/>
      <c r="GF28" s="82"/>
      <c r="GG28" s="82"/>
      <c r="GH28" s="82"/>
      <c r="GI28" s="82"/>
      <c r="GJ28" s="82"/>
      <c r="GK28" s="82"/>
      <c r="GL28" s="82"/>
      <c r="GM28" s="82"/>
      <c r="GN28" s="82"/>
      <c r="GO28" s="82"/>
      <c r="GP28" s="82"/>
      <c r="GQ28" s="82"/>
      <c r="GR28" s="82"/>
      <c r="GS28" s="82"/>
      <c r="GT28" s="82"/>
      <c r="GU28" s="82"/>
      <c r="GV28" s="82"/>
      <c r="GW28" s="82"/>
      <c r="GX28" s="82"/>
      <c r="GY28" s="82"/>
      <c r="GZ28" s="82"/>
      <c r="HA28" s="82"/>
      <c r="HB28" s="82"/>
      <c r="HC28" s="82"/>
      <c r="HD28" s="82"/>
      <c r="HE28" s="82"/>
      <c r="HF28" s="82"/>
      <c r="HG28" s="82"/>
      <c r="HH28" s="82"/>
      <c r="HI28" s="82"/>
      <c r="HJ28" s="82"/>
      <c r="HK28" s="82"/>
      <c r="HL28" s="82"/>
      <c r="HM28" s="82"/>
      <c r="HN28" s="82"/>
      <c r="HO28" s="82"/>
      <c r="HP28" s="82"/>
      <c r="HQ28" s="82"/>
      <c r="HR28" s="82"/>
      <c r="HS28" s="82"/>
      <c r="HT28" s="82"/>
      <c r="HU28" s="82"/>
      <c r="HV28" s="82"/>
      <c r="HW28" s="82"/>
      <c r="HX28" s="82"/>
      <c r="HY28" s="82"/>
      <c r="HZ28" s="82"/>
      <c r="IA28" s="82"/>
      <c r="IB28" s="82"/>
      <c r="IC28" s="82"/>
      <c r="ID28" s="82"/>
    </row>
    <row r="29" s="51" customFormat="1" ht="28.5" spans="1:7">
      <c r="A29" s="73">
        <v>23</v>
      </c>
      <c r="B29" s="74"/>
      <c r="C29" s="83" t="s">
        <v>150</v>
      </c>
      <c r="D29" s="84">
        <f t="shared" si="1"/>
        <v>1030</v>
      </c>
      <c r="E29" s="84">
        <v>1030</v>
      </c>
      <c r="F29" s="85">
        <v>0</v>
      </c>
      <c r="G29" s="86"/>
    </row>
    <row r="30" s="51" customFormat="1" ht="22.5" customHeight="1" spans="1:7">
      <c r="A30" s="73">
        <v>24</v>
      </c>
      <c r="B30" s="74"/>
      <c r="C30" s="83" t="s">
        <v>151</v>
      </c>
      <c r="D30" s="84">
        <f t="shared" si="1"/>
        <v>1722</v>
      </c>
      <c r="E30" s="84">
        <v>434</v>
      </c>
      <c r="F30" s="85">
        <v>1288</v>
      </c>
      <c r="G30" s="86"/>
    </row>
    <row r="31" s="51" customFormat="1" ht="22.5" customHeight="1" spans="1:7">
      <c r="A31" s="73">
        <v>25</v>
      </c>
      <c r="B31" s="74"/>
      <c r="C31" s="83" t="s">
        <v>152</v>
      </c>
      <c r="D31" s="84">
        <f t="shared" si="1"/>
        <v>215</v>
      </c>
      <c r="E31" s="84">
        <f>SUM(E32:E34)</f>
        <v>215</v>
      </c>
      <c r="F31" s="85">
        <f>SUM(F32:F34)</f>
        <v>0</v>
      </c>
      <c r="G31" s="84"/>
    </row>
    <row r="32" s="51" customFormat="1" ht="22.5" customHeight="1" spans="1:7">
      <c r="A32" s="73">
        <v>26</v>
      </c>
      <c r="B32" s="74"/>
      <c r="C32" s="87" t="s">
        <v>153</v>
      </c>
      <c r="D32" s="84">
        <f t="shared" si="1"/>
        <v>144</v>
      </c>
      <c r="E32" s="84">
        <v>144</v>
      </c>
      <c r="F32" s="85">
        <v>0</v>
      </c>
      <c r="G32" s="86"/>
    </row>
    <row r="33" s="51" customFormat="1" ht="22.5" customHeight="1" spans="1:7">
      <c r="A33" s="73">
        <v>27</v>
      </c>
      <c r="B33" s="74"/>
      <c r="C33" s="87" t="s">
        <v>154</v>
      </c>
      <c r="D33" s="84">
        <f t="shared" si="1"/>
        <v>26</v>
      </c>
      <c r="E33" s="84">
        <v>26</v>
      </c>
      <c r="F33" s="85">
        <v>0</v>
      </c>
      <c r="G33" s="86"/>
    </row>
    <row r="34" s="51" customFormat="1" ht="22.5" customHeight="1" spans="1:7">
      <c r="A34" s="73">
        <v>28</v>
      </c>
      <c r="B34" s="74"/>
      <c r="C34" s="87" t="s">
        <v>155</v>
      </c>
      <c r="D34" s="84">
        <f t="shared" si="1"/>
        <v>45</v>
      </c>
      <c r="E34" s="84">
        <v>45</v>
      </c>
      <c r="F34" s="85">
        <v>0</v>
      </c>
      <c r="G34" s="86"/>
    </row>
    <row r="35" s="51" customFormat="1" ht="22.5" customHeight="1" spans="1:7">
      <c r="A35" s="73">
        <v>29</v>
      </c>
      <c r="B35" s="74"/>
      <c r="C35" s="83" t="s">
        <v>156</v>
      </c>
      <c r="D35" s="84">
        <f t="shared" si="1"/>
        <v>30</v>
      </c>
      <c r="E35" s="84">
        <f>SUM(E36:E37)</f>
        <v>30</v>
      </c>
      <c r="F35" s="85">
        <f>SUM(F36:F37)</f>
        <v>0</v>
      </c>
      <c r="G35" s="86"/>
    </row>
    <row r="36" s="51" customFormat="1" ht="22.5" customHeight="1" spans="1:7">
      <c r="A36" s="73">
        <v>30</v>
      </c>
      <c r="B36" s="74"/>
      <c r="C36" s="87" t="s">
        <v>157</v>
      </c>
      <c r="D36" s="84">
        <f t="shared" si="1"/>
        <v>1</v>
      </c>
      <c r="E36" s="84">
        <v>1</v>
      </c>
      <c r="F36" s="85">
        <v>0</v>
      </c>
      <c r="G36" s="86"/>
    </row>
    <row r="37" s="51" customFormat="1" ht="22.5" customHeight="1" spans="1:7">
      <c r="A37" s="73">
        <v>31</v>
      </c>
      <c r="B37" s="74"/>
      <c r="C37" s="87" t="s">
        <v>158</v>
      </c>
      <c r="D37" s="84">
        <f t="shared" si="1"/>
        <v>29</v>
      </c>
      <c r="E37" s="84">
        <v>29</v>
      </c>
      <c r="F37" s="85">
        <v>0</v>
      </c>
      <c r="G37" s="86"/>
    </row>
    <row r="38" s="51" customFormat="1" ht="22.5" customHeight="1" spans="1:7">
      <c r="A38" s="73">
        <v>32</v>
      </c>
      <c r="B38" s="74"/>
      <c r="C38" s="83" t="s">
        <v>159</v>
      </c>
      <c r="D38" s="84">
        <f t="shared" si="1"/>
        <v>364</v>
      </c>
      <c r="E38" s="84">
        <f>SUM(E39:E42)</f>
        <v>364</v>
      </c>
      <c r="F38" s="85">
        <f>SUM(F39:F42)</f>
        <v>0</v>
      </c>
      <c r="G38" s="86"/>
    </row>
    <row r="39" s="51" customFormat="1" ht="22.5" customHeight="1" spans="1:7">
      <c r="A39" s="73">
        <v>33</v>
      </c>
      <c r="B39" s="74"/>
      <c r="C39" s="87" t="s">
        <v>160</v>
      </c>
      <c r="D39" s="84">
        <f t="shared" si="1"/>
        <v>112</v>
      </c>
      <c r="E39" s="84">
        <v>112</v>
      </c>
      <c r="F39" s="85">
        <v>0</v>
      </c>
      <c r="G39" s="86"/>
    </row>
    <row r="40" s="51" customFormat="1" ht="22.5" customHeight="1" spans="1:7">
      <c r="A40" s="73">
        <v>34</v>
      </c>
      <c r="B40" s="74"/>
      <c r="C40" s="87" t="s">
        <v>161</v>
      </c>
      <c r="D40" s="84">
        <f t="shared" si="1"/>
        <v>232</v>
      </c>
      <c r="E40" s="84">
        <v>232</v>
      </c>
      <c r="F40" s="85">
        <v>0</v>
      </c>
      <c r="G40" s="86"/>
    </row>
    <row r="41" s="51" customFormat="1" ht="22.5" customHeight="1" spans="1:7">
      <c r="A41" s="73">
        <v>35</v>
      </c>
      <c r="B41" s="74"/>
      <c r="C41" s="87" t="s">
        <v>162</v>
      </c>
      <c r="D41" s="84">
        <f t="shared" si="1"/>
        <v>0</v>
      </c>
      <c r="E41" s="84">
        <v>0</v>
      </c>
      <c r="F41" s="85">
        <v>0</v>
      </c>
      <c r="G41" s="86"/>
    </row>
    <row r="42" s="51" customFormat="1" ht="22.5" customHeight="1" spans="1:7">
      <c r="A42" s="73">
        <v>36</v>
      </c>
      <c r="B42" s="74"/>
      <c r="C42" s="87" t="s">
        <v>163</v>
      </c>
      <c r="D42" s="84">
        <f t="shared" si="1"/>
        <v>20</v>
      </c>
      <c r="E42" s="84">
        <v>20</v>
      </c>
      <c r="F42" s="85">
        <v>0</v>
      </c>
      <c r="G42" s="86"/>
    </row>
    <row r="43" s="51" customFormat="1" ht="22.5" customHeight="1" spans="1:7">
      <c r="A43" s="73">
        <v>37</v>
      </c>
      <c r="B43" s="74"/>
      <c r="C43" s="83" t="s">
        <v>164</v>
      </c>
      <c r="D43" s="84">
        <f t="shared" si="1"/>
        <v>488</v>
      </c>
      <c r="E43" s="84">
        <v>488</v>
      </c>
      <c r="F43" s="85">
        <v>0</v>
      </c>
      <c r="G43" s="86"/>
    </row>
    <row r="44" s="52" customFormat="1" ht="22.5" customHeight="1" spans="1:238">
      <c r="A44" s="79">
        <v>38</v>
      </c>
      <c r="B44" s="74" t="s">
        <v>127</v>
      </c>
      <c r="C44" s="88" t="s">
        <v>165</v>
      </c>
      <c r="D44" s="84">
        <f t="shared" si="1"/>
        <v>60352</v>
      </c>
      <c r="E44" s="84">
        <f>SUM(E45,E46,E49,E50,E51,E54,E57,E60,E61,E62,E70,E73,E74,E75,E76,E77,E78,E79,E80,E85,E86,E87,E90,E91,E92,E97,E102,E103,E104,E105,E106,E107,E108,E111,E112,E113,E114,E115,E116)</f>
        <v>21881</v>
      </c>
      <c r="F44" s="85">
        <f>SUM(F45,F46,F49,F50,F51,F54,F57,F60,F61,F62,F70,F73,F74,F75,F76,F77,F78,F79,F80,F85,F86,F87,F90,F91,F92,F97,F102,F103,F104,F105,F106,F107,F108,F111,F112,F113,F114,F115,F116)</f>
        <v>38471</v>
      </c>
      <c r="G44" s="81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2"/>
      <c r="BJ44" s="82"/>
      <c r="BK44" s="82"/>
      <c r="BL44" s="82"/>
      <c r="BM44" s="82"/>
      <c r="BN44" s="82"/>
      <c r="BO44" s="82"/>
      <c r="BP44" s="82"/>
      <c r="BQ44" s="82"/>
      <c r="BR44" s="82"/>
      <c r="BS44" s="82"/>
      <c r="BT44" s="82"/>
      <c r="BU44" s="82"/>
      <c r="BV44" s="82"/>
      <c r="BW44" s="82"/>
      <c r="BX44" s="82"/>
      <c r="BY44" s="82"/>
      <c r="BZ44" s="82"/>
      <c r="CA44" s="82"/>
      <c r="CB44" s="82"/>
      <c r="CC44" s="82"/>
      <c r="CD44" s="82"/>
      <c r="CE44" s="82"/>
      <c r="CF44" s="82"/>
      <c r="CG44" s="82"/>
      <c r="CH44" s="82"/>
      <c r="CI44" s="82"/>
      <c r="CJ44" s="82"/>
      <c r="CK44" s="82"/>
      <c r="CL44" s="82"/>
      <c r="CM44" s="82"/>
      <c r="CN44" s="82"/>
      <c r="CO44" s="82"/>
      <c r="CP44" s="82"/>
      <c r="CQ44" s="82"/>
      <c r="CR44" s="82"/>
      <c r="CS44" s="82"/>
      <c r="CT44" s="82"/>
      <c r="CU44" s="82"/>
      <c r="CV44" s="82"/>
      <c r="CW44" s="82"/>
      <c r="CX44" s="82"/>
      <c r="CY44" s="82"/>
      <c r="CZ44" s="82"/>
      <c r="DA44" s="82"/>
      <c r="DB44" s="82"/>
      <c r="DC44" s="82"/>
      <c r="DD44" s="82"/>
      <c r="DE44" s="82"/>
      <c r="DF44" s="82"/>
      <c r="DG44" s="82"/>
      <c r="DH44" s="82"/>
      <c r="DI44" s="82"/>
      <c r="DJ44" s="82"/>
      <c r="DK44" s="82"/>
      <c r="DL44" s="82"/>
      <c r="DM44" s="82"/>
      <c r="DN44" s="82"/>
      <c r="DO44" s="82"/>
      <c r="DP44" s="82"/>
      <c r="DQ44" s="82"/>
      <c r="DR44" s="82"/>
      <c r="DS44" s="82"/>
      <c r="DT44" s="82"/>
      <c r="DU44" s="82"/>
      <c r="DV44" s="82"/>
      <c r="DW44" s="82"/>
      <c r="DX44" s="82"/>
      <c r="DY44" s="82"/>
      <c r="DZ44" s="82"/>
      <c r="EA44" s="82"/>
      <c r="EB44" s="82"/>
      <c r="EC44" s="82"/>
      <c r="ED44" s="82"/>
      <c r="EE44" s="82"/>
      <c r="EF44" s="82"/>
      <c r="EG44" s="82"/>
      <c r="EH44" s="82"/>
      <c r="EI44" s="82"/>
      <c r="EJ44" s="82"/>
      <c r="EK44" s="82"/>
      <c r="EL44" s="82"/>
      <c r="EM44" s="82"/>
      <c r="EN44" s="82"/>
      <c r="EO44" s="82"/>
      <c r="EP44" s="82"/>
      <c r="EQ44" s="82"/>
      <c r="ER44" s="82"/>
      <c r="ES44" s="82"/>
      <c r="ET44" s="82"/>
      <c r="EU44" s="82"/>
      <c r="EV44" s="82"/>
      <c r="EW44" s="82"/>
      <c r="EX44" s="82"/>
      <c r="EY44" s="82"/>
      <c r="EZ44" s="82"/>
      <c r="FA44" s="82"/>
      <c r="FB44" s="82"/>
      <c r="FC44" s="82"/>
      <c r="FD44" s="82"/>
      <c r="FE44" s="82"/>
      <c r="FF44" s="82"/>
      <c r="FG44" s="82"/>
      <c r="FH44" s="82"/>
      <c r="FI44" s="82"/>
      <c r="FJ44" s="82"/>
      <c r="FK44" s="82"/>
      <c r="FL44" s="82"/>
      <c r="FM44" s="82"/>
      <c r="FN44" s="82"/>
      <c r="FO44" s="82"/>
      <c r="FP44" s="82"/>
      <c r="FQ44" s="82"/>
      <c r="FR44" s="82"/>
      <c r="FS44" s="82"/>
      <c r="FT44" s="82"/>
      <c r="FU44" s="82"/>
      <c r="FV44" s="82"/>
      <c r="FW44" s="82"/>
      <c r="FX44" s="82"/>
      <c r="FY44" s="82"/>
      <c r="FZ44" s="82"/>
      <c r="GA44" s="82"/>
      <c r="GB44" s="82"/>
      <c r="GC44" s="82"/>
      <c r="GD44" s="82"/>
      <c r="GE44" s="82"/>
      <c r="GF44" s="82"/>
      <c r="GG44" s="82"/>
      <c r="GH44" s="82"/>
      <c r="GI44" s="82"/>
      <c r="GJ44" s="82"/>
      <c r="GK44" s="82"/>
      <c r="GL44" s="82"/>
      <c r="GM44" s="82"/>
      <c r="GN44" s="82"/>
      <c r="GO44" s="82"/>
      <c r="GP44" s="82"/>
      <c r="GQ44" s="82"/>
      <c r="GR44" s="82"/>
      <c r="GS44" s="82"/>
      <c r="GT44" s="82"/>
      <c r="GU44" s="82"/>
      <c r="GV44" s="82"/>
      <c r="GW44" s="82"/>
      <c r="GX44" s="82"/>
      <c r="GY44" s="82"/>
      <c r="GZ44" s="82"/>
      <c r="HA44" s="82"/>
      <c r="HB44" s="82"/>
      <c r="HC44" s="82"/>
      <c r="HD44" s="82"/>
      <c r="HE44" s="82"/>
      <c r="HF44" s="82"/>
      <c r="HG44" s="82"/>
      <c r="HH44" s="82"/>
      <c r="HI44" s="82"/>
      <c r="HJ44" s="82"/>
      <c r="HK44" s="82"/>
      <c r="HL44" s="82"/>
      <c r="HM44" s="82"/>
      <c r="HN44" s="82"/>
      <c r="HO44" s="82"/>
      <c r="HP44" s="82"/>
      <c r="HQ44" s="82"/>
      <c r="HR44" s="82"/>
      <c r="HS44" s="82"/>
      <c r="HT44" s="82"/>
      <c r="HU44" s="82"/>
      <c r="HV44" s="82"/>
      <c r="HW44" s="82"/>
      <c r="HX44" s="82"/>
      <c r="HY44" s="82"/>
      <c r="HZ44" s="82"/>
      <c r="IA44" s="82"/>
      <c r="IB44" s="82"/>
      <c r="IC44" s="82"/>
      <c r="ID44" s="82"/>
    </row>
    <row r="45" s="51" customFormat="1" ht="22.5" customHeight="1" spans="1:7">
      <c r="A45" s="73">
        <v>39</v>
      </c>
      <c r="B45" s="74"/>
      <c r="C45" s="83" t="s">
        <v>166</v>
      </c>
      <c r="D45" s="84">
        <f t="shared" si="1"/>
        <v>270</v>
      </c>
      <c r="E45" s="84">
        <v>4</v>
      </c>
      <c r="F45" s="85">
        <v>266</v>
      </c>
      <c r="G45" s="86"/>
    </row>
    <row r="46" s="51" customFormat="1" ht="22.5" customHeight="1" spans="1:7">
      <c r="A46" s="73">
        <v>40</v>
      </c>
      <c r="B46" s="74"/>
      <c r="C46" s="83" t="s">
        <v>167</v>
      </c>
      <c r="D46" s="84">
        <f t="shared" si="1"/>
        <v>4034</v>
      </c>
      <c r="E46" s="84">
        <f>SUM(E47:E48)</f>
        <v>64</v>
      </c>
      <c r="F46" s="85">
        <f>SUM(F47:F48)</f>
        <v>3970</v>
      </c>
      <c r="G46" s="86"/>
    </row>
    <row r="47" s="51" customFormat="1" ht="22.5" customHeight="1" spans="1:7">
      <c r="A47" s="73">
        <v>41</v>
      </c>
      <c r="B47" s="74"/>
      <c r="C47" s="87" t="s">
        <v>168</v>
      </c>
      <c r="D47" s="84">
        <f t="shared" si="1"/>
        <v>2573</v>
      </c>
      <c r="E47" s="84">
        <v>41</v>
      </c>
      <c r="F47" s="85">
        <v>2532</v>
      </c>
      <c r="G47" s="86"/>
    </row>
    <row r="48" s="51" customFormat="1" ht="22.5" customHeight="1" spans="1:7">
      <c r="A48" s="73">
        <v>42</v>
      </c>
      <c r="B48" s="74"/>
      <c r="C48" s="87" t="s">
        <v>169</v>
      </c>
      <c r="D48" s="84">
        <f t="shared" si="1"/>
        <v>1461</v>
      </c>
      <c r="E48" s="84">
        <v>23</v>
      </c>
      <c r="F48" s="85">
        <v>1438</v>
      </c>
      <c r="G48" s="86"/>
    </row>
    <row r="49" s="53" customFormat="1" ht="39" customHeight="1" spans="1:7">
      <c r="A49" s="73">
        <v>43</v>
      </c>
      <c r="B49" s="74"/>
      <c r="C49" s="83" t="s">
        <v>170</v>
      </c>
      <c r="D49" s="84">
        <f t="shared" si="1"/>
        <v>245</v>
      </c>
      <c r="E49" s="84">
        <v>4</v>
      </c>
      <c r="F49" s="85">
        <v>241</v>
      </c>
      <c r="G49" s="86"/>
    </row>
    <row r="50" s="53" customFormat="1" ht="22.5" customHeight="1" spans="1:7">
      <c r="A50" s="73">
        <v>44</v>
      </c>
      <c r="B50" s="74"/>
      <c r="C50" s="83" t="s">
        <v>171</v>
      </c>
      <c r="D50" s="84">
        <f t="shared" si="1"/>
        <v>1</v>
      </c>
      <c r="E50" s="84">
        <v>0</v>
      </c>
      <c r="F50" s="85">
        <v>1</v>
      </c>
      <c r="G50" s="89"/>
    </row>
    <row r="51" s="51" customFormat="1" ht="22.5" customHeight="1" spans="1:7">
      <c r="A51" s="73">
        <v>45</v>
      </c>
      <c r="B51" s="74"/>
      <c r="C51" s="83" t="s">
        <v>172</v>
      </c>
      <c r="D51" s="84">
        <f t="shared" si="1"/>
        <v>2042</v>
      </c>
      <c r="E51" s="84">
        <f>SUM(E52:E53)</f>
        <v>82</v>
      </c>
      <c r="F51" s="85">
        <f>SUM(F52:F53)</f>
        <v>1960</v>
      </c>
      <c r="G51" s="86"/>
    </row>
    <row r="52" s="51" customFormat="1" ht="22.5" customHeight="1" spans="1:7">
      <c r="A52" s="73">
        <v>46</v>
      </c>
      <c r="B52" s="74"/>
      <c r="C52" s="87" t="s">
        <v>168</v>
      </c>
      <c r="D52" s="84">
        <f t="shared" si="1"/>
        <v>1025</v>
      </c>
      <c r="E52" s="84">
        <v>41</v>
      </c>
      <c r="F52" s="85">
        <v>984</v>
      </c>
      <c r="G52" s="86"/>
    </row>
    <row r="53" s="51" customFormat="1" ht="22.5" customHeight="1" spans="1:7">
      <c r="A53" s="73">
        <v>47</v>
      </c>
      <c r="B53" s="74"/>
      <c r="C53" s="87" t="s">
        <v>169</v>
      </c>
      <c r="D53" s="84">
        <f t="shared" si="1"/>
        <v>1017</v>
      </c>
      <c r="E53" s="84">
        <v>41</v>
      </c>
      <c r="F53" s="85">
        <v>976</v>
      </c>
      <c r="G53" s="86"/>
    </row>
    <row r="54" s="51" customFormat="1" ht="22.5" customHeight="1" spans="1:7">
      <c r="A54" s="73">
        <v>48</v>
      </c>
      <c r="B54" s="74"/>
      <c r="C54" s="83" t="s">
        <v>173</v>
      </c>
      <c r="D54" s="84">
        <f t="shared" si="1"/>
        <v>720</v>
      </c>
      <c r="E54" s="84">
        <f>SUM(E55:E56)</f>
        <v>14</v>
      </c>
      <c r="F54" s="85">
        <f>SUM(F55:F56)</f>
        <v>706</v>
      </c>
      <c r="G54" s="86"/>
    </row>
    <row r="55" s="51" customFormat="1" ht="22.5" customHeight="1" spans="1:7">
      <c r="A55" s="73">
        <v>49</v>
      </c>
      <c r="B55" s="74"/>
      <c r="C55" s="87" t="s">
        <v>174</v>
      </c>
      <c r="D55" s="84">
        <f t="shared" si="1"/>
        <v>575</v>
      </c>
      <c r="E55" s="84">
        <v>12</v>
      </c>
      <c r="F55" s="85">
        <v>563</v>
      </c>
      <c r="G55" s="86"/>
    </row>
    <row r="56" s="51" customFormat="1" ht="22.5" customHeight="1" spans="1:7">
      <c r="A56" s="73">
        <v>50</v>
      </c>
      <c r="B56" s="74"/>
      <c r="C56" s="87" t="s">
        <v>175</v>
      </c>
      <c r="D56" s="84">
        <f t="shared" si="1"/>
        <v>145</v>
      </c>
      <c r="E56" s="84">
        <v>2</v>
      </c>
      <c r="F56" s="85">
        <v>143</v>
      </c>
      <c r="G56" s="86"/>
    </row>
    <row r="57" s="51" customFormat="1" ht="22.5" customHeight="1" spans="1:7">
      <c r="A57" s="73">
        <v>51</v>
      </c>
      <c r="B57" s="74"/>
      <c r="C57" s="83" t="s">
        <v>176</v>
      </c>
      <c r="D57" s="84">
        <f t="shared" si="1"/>
        <v>1000</v>
      </c>
      <c r="E57" s="84">
        <f>SUM(E58:E59)</f>
        <v>16</v>
      </c>
      <c r="F57" s="85">
        <f>SUM(F58:F59)</f>
        <v>984</v>
      </c>
      <c r="G57" s="86"/>
    </row>
    <row r="58" s="51" customFormat="1" ht="22.5" customHeight="1" spans="1:7">
      <c r="A58" s="73">
        <v>52</v>
      </c>
      <c r="B58" s="74"/>
      <c r="C58" s="87" t="s">
        <v>174</v>
      </c>
      <c r="D58" s="84">
        <f t="shared" si="1"/>
        <v>400</v>
      </c>
      <c r="E58" s="84">
        <v>6</v>
      </c>
      <c r="F58" s="85">
        <v>394</v>
      </c>
      <c r="G58" s="86"/>
    </row>
    <row r="59" s="51" customFormat="1" ht="22.5" customHeight="1" spans="1:7">
      <c r="A59" s="73">
        <v>53</v>
      </c>
      <c r="B59" s="74"/>
      <c r="C59" s="87" t="s">
        <v>177</v>
      </c>
      <c r="D59" s="84">
        <f t="shared" si="1"/>
        <v>600</v>
      </c>
      <c r="E59" s="84">
        <v>10</v>
      </c>
      <c r="F59" s="85">
        <v>590</v>
      </c>
      <c r="G59" s="86"/>
    </row>
    <row r="60" s="51" customFormat="1" ht="22.5" customHeight="1" spans="1:7">
      <c r="A60" s="73">
        <v>54</v>
      </c>
      <c r="B60" s="74"/>
      <c r="C60" s="83" t="s">
        <v>178</v>
      </c>
      <c r="D60" s="84">
        <f t="shared" si="1"/>
        <v>3600</v>
      </c>
      <c r="E60" s="84">
        <v>0</v>
      </c>
      <c r="F60" s="85">
        <v>3600</v>
      </c>
      <c r="G60" s="86"/>
    </row>
    <row r="61" s="51" customFormat="1" ht="39" customHeight="1" spans="1:7">
      <c r="A61" s="90">
        <v>55</v>
      </c>
      <c r="B61" s="74"/>
      <c r="C61" s="83" t="s">
        <v>179</v>
      </c>
      <c r="D61" s="91">
        <f t="shared" si="1"/>
        <v>175</v>
      </c>
      <c r="E61" s="91">
        <v>52</v>
      </c>
      <c r="F61" s="92">
        <v>123</v>
      </c>
      <c r="G61" s="86"/>
    </row>
    <row r="62" s="51" customFormat="1" ht="22.5" customHeight="1" spans="1:7">
      <c r="A62" s="90">
        <v>56</v>
      </c>
      <c r="B62" s="74"/>
      <c r="C62" s="83" t="s">
        <v>180</v>
      </c>
      <c r="D62" s="91">
        <f t="shared" si="1"/>
        <v>11027</v>
      </c>
      <c r="E62" s="91">
        <f>SUM(E63,E66:E69)</f>
        <v>2185</v>
      </c>
      <c r="F62" s="92">
        <f>SUM(F63,F66:F69)</f>
        <v>8842</v>
      </c>
      <c r="G62" s="86"/>
    </row>
    <row r="63" s="51" customFormat="1" ht="22.5" customHeight="1" spans="1:7">
      <c r="A63" s="90">
        <v>57</v>
      </c>
      <c r="B63" s="74"/>
      <c r="C63" s="87" t="s">
        <v>181</v>
      </c>
      <c r="D63" s="91">
        <f t="shared" si="1"/>
        <v>6774</v>
      </c>
      <c r="E63" s="91">
        <f>SUM(E64:E65)</f>
        <v>1355</v>
      </c>
      <c r="F63" s="92">
        <f>SUM(F64:F65)</f>
        <v>5419</v>
      </c>
      <c r="G63" s="86"/>
    </row>
    <row r="64" s="51" customFormat="1" ht="22.5" customHeight="1" spans="1:7">
      <c r="A64" s="90">
        <v>58</v>
      </c>
      <c r="B64" s="74"/>
      <c r="C64" s="93" t="s">
        <v>182</v>
      </c>
      <c r="D64" s="91">
        <f t="shared" si="1"/>
        <v>5135</v>
      </c>
      <c r="E64" s="91">
        <v>49</v>
      </c>
      <c r="F64" s="92">
        <v>5086</v>
      </c>
      <c r="G64" s="86"/>
    </row>
    <row r="65" s="51" customFormat="1" ht="22.5" customHeight="1" spans="1:7">
      <c r="A65" s="90">
        <v>59</v>
      </c>
      <c r="B65" s="74"/>
      <c r="C65" s="93" t="s">
        <v>183</v>
      </c>
      <c r="D65" s="91">
        <f t="shared" si="1"/>
        <v>1639</v>
      </c>
      <c r="E65" s="91">
        <v>1306</v>
      </c>
      <c r="F65" s="92">
        <v>333</v>
      </c>
      <c r="G65" s="86"/>
    </row>
    <row r="66" s="51" customFormat="1" ht="22.5" customHeight="1" spans="1:7">
      <c r="A66" s="90">
        <v>60</v>
      </c>
      <c r="B66" s="74"/>
      <c r="C66" s="87" t="s">
        <v>184</v>
      </c>
      <c r="D66" s="91">
        <f t="shared" si="1"/>
        <v>2180</v>
      </c>
      <c r="E66" s="91">
        <v>436</v>
      </c>
      <c r="F66" s="92">
        <v>1744</v>
      </c>
      <c r="G66" s="86"/>
    </row>
    <row r="67" s="51" customFormat="1" ht="22.5" customHeight="1" spans="1:7">
      <c r="A67" s="90">
        <v>61</v>
      </c>
      <c r="B67" s="74"/>
      <c r="C67" s="87" t="s">
        <v>185</v>
      </c>
      <c r="D67" s="91">
        <f t="shared" si="1"/>
        <v>349</v>
      </c>
      <c r="E67" s="91">
        <v>48</v>
      </c>
      <c r="F67" s="92">
        <v>301</v>
      </c>
      <c r="G67" s="86"/>
    </row>
    <row r="68" s="51" customFormat="1" ht="22.5" customHeight="1" spans="1:7">
      <c r="A68" s="90">
        <v>62</v>
      </c>
      <c r="B68" s="74"/>
      <c r="C68" s="87" t="s">
        <v>186</v>
      </c>
      <c r="D68" s="91">
        <f t="shared" si="1"/>
        <v>1719</v>
      </c>
      <c r="E68" s="91">
        <v>344</v>
      </c>
      <c r="F68" s="92">
        <v>1375</v>
      </c>
      <c r="G68" s="86"/>
    </row>
    <row r="69" s="51" customFormat="1" ht="22.5" customHeight="1" spans="1:7">
      <c r="A69" s="90">
        <v>63</v>
      </c>
      <c r="B69" s="74"/>
      <c r="C69" s="87" t="s">
        <v>187</v>
      </c>
      <c r="D69" s="91">
        <f t="shared" si="1"/>
        <v>5</v>
      </c>
      <c r="E69" s="91">
        <v>2</v>
      </c>
      <c r="F69" s="92">
        <v>3</v>
      </c>
      <c r="G69" s="86"/>
    </row>
    <row r="70" s="51" customFormat="1" ht="22.5" customHeight="1" spans="1:7">
      <c r="A70" s="90">
        <v>64</v>
      </c>
      <c r="B70" s="74"/>
      <c r="C70" s="83" t="s">
        <v>188</v>
      </c>
      <c r="D70" s="91">
        <f t="shared" si="1"/>
        <v>1306</v>
      </c>
      <c r="E70" s="91">
        <f>SUM(E71:E72)</f>
        <v>416</v>
      </c>
      <c r="F70" s="92">
        <f>SUM(F71:F72)</f>
        <v>890</v>
      </c>
      <c r="G70" s="86"/>
    </row>
    <row r="71" s="51" customFormat="1" ht="22.5" customHeight="1" spans="1:7">
      <c r="A71" s="90">
        <v>65</v>
      </c>
      <c r="B71" s="74"/>
      <c r="C71" s="87" t="s">
        <v>189</v>
      </c>
      <c r="D71" s="91">
        <f t="shared" si="1"/>
        <v>1163</v>
      </c>
      <c r="E71" s="91">
        <v>273</v>
      </c>
      <c r="F71" s="92">
        <v>890</v>
      </c>
      <c r="G71" s="86"/>
    </row>
    <row r="72" s="51" customFormat="1" ht="22.5" customHeight="1" spans="1:7">
      <c r="A72" s="90">
        <v>66</v>
      </c>
      <c r="B72" s="74"/>
      <c r="C72" s="87" t="s">
        <v>190</v>
      </c>
      <c r="D72" s="91">
        <f t="shared" si="1"/>
        <v>143</v>
      </c>
      <c r="E72" s="91">
        <v>143</v>
      </c>
      <c r="F72" s="92">
        <v>0</v>
      </c>
      <c r="G72" s="86"/>
    </row>
    <row r="73" s="53" customFormat="1" ht="22.5" customHeight="1" spans="1:8">
      <c r="A73" s="90">
        <v>67</v>
      </c>
      <c r="B73" s="74"/>
      <c r="C73" s="83" t="s">
        <v>191</v>
      </c>
      <c r="D73" s="91">
        <f t="shared" si="1"/>
        <v>1712</v>
      </c>
      <c r="E73" s="91">
        <v>1712</v>
      </c>
      <c r="F73" s="92"/>
      <c r="G73" s="86"/>
      <c r="H73" s="51"/>
    </row>
    <row r="74" s="51" customFormat="1" ht="22.5" customHeight="1" spans="1:7">
      <c r="A74" s="90">
        <v>68</v>
      </c>
      <c r="B74" s="74"/>
      <c r="C74" s="83" t="s">
        <v>192</v>
      </c>
      <c r="D74" s="91">
        <f t="shared" si="1"/>
        <v>0</v>
      </c>
      <c r="E74" s="91">
        <v>0</v>
      </c>
      <c r="F74" s="92">
        <v>0</v>
      </c>
      <c r="G74" s="86"/>
    </row>
    <row r="75" s="51" customFormat="1" ht="22.5" customHeight="1" spans="1:7">
      <c r="A75" s="90">
        <v>69</v>
      </c>
      <c r="B75" s="74"/>
      <c r="C75" s="83" t="s">
        <v>193</v>
      </c>
      <c r="D75" s="91">
        <f t="shared" si="1"/>
        <v>2531</v>
      </c>
      <c r="E75" s="91">
        <v>0</v>
      </c>
      <c r="F75" s="92">
        <v>2531</v>
      </c>
      <c r="G75" s="86"/>
    </row>
    <row r="76" s="51" customFormat="1" ht="22.5" customHeight="1" spans="1:7">
      <c r="A76" s="90">
        <v>70</v>
      </c>
      <c r="B76" s="74"/>
      <c r="C76" s="83" t="s">
        <v>194</v>
      </c>
      <c r="D76" s="91">
        <f t="shared" si="1"/>
        <v>946</v>
      </c>
      <c r="E76" s="91">
        <v>184</v>
      </c>
      <c r="F76" s="92">
        <v>762</v>
      </c>
      <c r="G76" s="86"/>
    </row>
    <row r="77" s="53" customFormat="1" ht="22.5" customHeight="1" spans="1:7">
      <c r="A77" s="90">
        <v>71</v>
      </c>
      <c r="B77" s="74"/>
      <c r="C77" s="83" t="s">
        <v>195</v>
      </c>
      <c r="D77" s="91">
        <f t="shared" si="1"/>
        <v>408</v>
      </c>
      <c r="E77" s="91">
        <v>0</v>
      </c>
      <c r="F77" s="92">
        <v>408</v>
      </c>
      <c r="G77" s="89"/>
    </row>
    <row r="78" s="51" customFormat="1" ht="22.5" customHeight="1" spans="1:7">
      <c r="A78" s="90">
        <v>72</v>
      </c>
      <c r="B78" s="74"/>
      <c r="C78" s="83" t="s">
        <v>196</v>
      </c>
      <c r="D78" s="91">
        <f t="shared" si="1"/>
        <v>5183</v>
      </c>
      <c r="E78" s="91">
        <v>359</v>
      </c>
      <c r="F78" s="92">
        <v>4824</v>
      </c>
      <c r="G78" s="86"/>
    </row>
    <row r="79" s="51" customFormat="1" ht="22.5" customHeight="1" spans="1:7">
      <c r="A79" s="90">
        <v>73</v>
      </c>
      <c r="B79" s="74"/>
      <c r="C79" s="83" t="s">
        <v>197</v>
      </c>
      <c r="D79" s="91">
        <f t="shared" si="1"/>
        <v>453</v>
      </c>
      <c r="E79" s="91">
        <v>45</v>
      </c>
      <c r="F79" s="92">
        <v>408</v>
      </c>
      <c r="G79" s="86"/>
    </row>
    <row r="80" s="51" customFormat="1" ht="22.5" customHeight="1" spans="1:7">
      <c r="A80" s="90">
        <v>74</v>
      </c>
      <c r="B80" s="74"/>
      <c r="C80" s="83" t="s">
        <v>198</v>
      </c>
      <c r="D80" s="91">
        <f t="shared" si="1"/>
        <v>1298</v>
      </c>
      <c r="E80" s="91">
        <f>SUM(E81:E84)</f>
        <v>951</v>
      </c>
      <c r="F80" s="92">
        <f>SUM(F81:F84)</f>
        <v>347</v>
      </c>
      <c r="G80" s="86"/>
    </row>
    <row r="81" s="51" customFormat="1" ht="22.5" customHeight="1" spans="1:7">
      <c r="A81" s="90">
        <v>75</v>
      </c>
      <c r="B81" s="74"/>
      <c r="C81" s="87" t="s">
        <v>199</v>
      </c>
      <c r="D81" s="91">
        <f t="shared" ref="D81:D144" si="2">E81+F81</f>
        <v>1146</v>
      </c>
      <c r="E81" s="91">
        <v>890</v>
      </c>
      <c r="F81" s="92">
        <v>256</v>
      </c>
      <c r="G81" s="86"/>
    </row>
    <row r="82" s="51" customFormat="1" ht="22.5" customHeight="1" spans="1:7">
      <c r="A82" s="90">
        <v>76</v>
      </c>
      <c r="B82" s="74" t="s">
        <v>127</v>
      </c>
      <c r="C82" s="87" t="s">
        <v>200</v>
      </c>
      <c r="D82" s="91">
        <f t="shared" si="2"/>
        <v>71</v>
      </c>
      <c r="E82" s="91">
        <v>41</v>
      </c>
      <c r="F82" s="92">
        <v>30</v>
      </c>
      <c r="G82" s="86"/>
    </row>
    <row r="83" s="51" customFormat="1" ht="22.5" customHeight="1" spans="1:7">
      <c r="A83" s="90">
        <v>77</v>
      </c>
      <c r="B83" s="74"/>
      <c r="C83" s="87" t="s">
        <v>201</v>
      </c>
      <c r="D83" s="91">
        <f t="shared" si="2"/>
        <v>81</v>
      </c>
      <c r="E83" s="91">
        <v>20</v>
      </c>
      <c r="F83" s="92">
        <v>61</v>
      </c>
      <c r="G83" s="86"/>
    </row>
    <row r="84" s="51" customFormat="1" ht="22.5" customHeight="1" spans="1:7">
      <c r="A84" s="90">
        <v>78</v>
      </c>
      <c r="B84" s="74"/>
      <c r="C84" s="94" t="s">
        <v>202</v>
      </c>
      <c r="D84" s="91">
        <f t="shared" si="2"/>
        <v>0</v>
      </c>
      <c r="E84" s="91">
        <v>0</v>
      </c>
      <c r="F84" s="92">
        <v>0</v>
      </c>
      <c r="G84" s="86"/>
    </row>
    <row r="85" s="51" customFormat="1" ht="22.5" customHeight="1" spans="1:7">
      <c r="A85" s="90">
        <v>79</v>
      </c>
      <c r="B85" s="74"/>
      <c r="C85" s="83" t="s">
        <v>203</v>
      </c>
      <c r="D85" s="91">
        <f t="shared" si="2"/>
        <v>696</v>
      </c>
      <c r="E85" s="91">
        <v>696</v>
      </c>
      <c r="F85" s="92"/>
      <c r="G85" s="86"/>
    </row>
    <row r="86" s="51" customFormat="1" ht="22.5" customHeight="1" spans="1:7">
      <c r="A86" s="90">
        <v>80</v>
      </c>
      <c r="B86" s="74"/>
      <c r="C86" s="83" t="s">
        <v>204</v>
      </c>
      <c r="D86" s="91">
        <f t="shared" si="2"/>
        <v>3349</v>
      </c>
      <c r="E86" s="91">
        <v>54</v>
      </c>
      <c r="F86" s="92">
        <v>3295</v>
      </c>
      <c r="G86" s="86"/>
    </row>
    <row r="87" s="53" customFormat="1" ht="22.5" customHeight="1" spans="1:7">
      <c r="A87" s="90">
        <v>81</v>
      </c>
      <c r="B87" s="74"/>
      <c r="C87" s="83" t="s">
        <v>205</v>
      </c>
      <c r="D87" s="91">
        <f t="shared" si="2"/>
        <v>890</v>
      </c>
      <c r="E87" s="91">
        <f>SUM(E88:E89)</f>
        <v>86</v>
      </c>
      <c r="F87" s="92">
        <f>SUM(F88:F89)</f>
        <v>804</v>
      </c>
      <c r="G87" s="89"/>
    </row>
    <row r="88" s="51" customFormat="1" ht="22.5" customHeight="1" spans="1:7">
      <c r="A88" s="90">
        <v>82</v>
      </c>
      <c r="B88" s="74"/>
      <c r="C88" s="87" t="s">
        <v>206</v>
      </c>
      <c r="D88" s="91">
        <f t="shared" si="2"/>
        <v>890</v>
      </c>
      <c r="E88" s="91">
        <v>86</v>
      </c>
      <c r="F88" s="92">
        <v>804</v>
      </c>
      <c r="G88" s="86"/>
    </row>
    <row r="89" s="51" customFormat="1" ht="22.5" customHeight="1" spans="1:7">
      <c r="A89" s="90">
        <v>83</v>
      </c>
      <c r="B89" s="74"/>
      <c r="C89" s="87" t="s">
        <v>207</v>
      </c>
      <c r="D89" s="91">
        <f t="shared" si="2"/>
        <v>0</v>
      </c>
      <c r="E89" s="91">
        <v>0</v>
      </c>
      <c r="F89" s="92">
        <v>0</v>
      </c>
      <c r="G89" s="86"/>
    </row>
    <row r="90" s="53" customFormat="1" ht="22.5" customHeight="1" spans="1:7">
      <c r="A90" s="90">
        <v>84</v>
      </c>
      <c r="B90" s="74"/>
      <c r="C90" s="83" t="s">
        <v>208</v>
      </c>
      <c r="D90" s="91">
        <f t="shared" si="2"/>
        <v>251</v>
      </c>
      <c r="E90" s="91">
        <v>251</v>
      </c>
      <c r="F90" s="92">
        <v>0</v>
      </c>
      <c r="G90" s="89"/>
    </row>
    <row r="91" s="51" customFormat="1" ht="22.5" customHeight="1" spans="1:7">
      <c r="A91" s="90">
        <v>85</v>
      </c>
      <c r="B91" s="74"/>
      <c r="C91" s="83" t="s">
        <v>209</v>
      </c>
      <c r="D91" s="91">
        <f t="shared" si="2"/>
        <v>560</v>
      </c>
      <c r="E91" s="91">
        <v>560</v>
      </c>
      <c r="F91" s="92">
        <v>0</v>
      </c>
      <c r="G91" s="86"/>
    </row>
    <row r="92" s="51" customFormat="1" ht="22.5" customHeight="1" spans="1:7">
      <c r="A92" s="90">
        <v>86</v>
      </c>
      <c r="B92" s="74"/>
      <c r="C92" s="83" t="s">
        <v>210</v>
      </c>
      <c r="D92" s="91">
        <f t="shared" si="2"/>
        <v>9499</v>
      </c>
      <c r="E92" s="91">
        <f>SUM(E93:E96)</f>
        <v>9499</v>
      </c>
      <c r="F92" s="92">
        <f>SUM(F93:F96)</f>
        <v>0</v>
      </c>
      <c r="G92" s="86"/>
    </row>
    <row r="93" s="51" customFormat="1" ht="31" customHeight="1" spans="1:7">
      <c r="A93" s="90">
        <v>87</v>
      </c>
      <c r="B93" s="74"/>
      <c r="C93" s="87" t="s">
        <v>211</v>
      </c>
      <c r="D93" s="91">
        <f t="shared" si="2"/>
        <v>5975</v>
      </c>
      <c r="E93" s="91">
        <v>5975</v>
      </c>
      <c r="F93" s="92">
        <v>0</v>
      </c>
      <c r="G93" s="86"/>
    </row>
    <row r="94" s="51" customFormat="1" ht="22.5" customHeight="1" spans="1:7">
      <c r="A94" s="90">
        <v>88</v>
      </c>
      <c r="B94" s="74"/>
      <c r="C94" s="95" t="s">
        <v>212</v>
      </c>
      <c r="D94" s="91">
        <f t="shared" si="2"/>
        <v>2307</v>
      </c>
      <c r="E94" s="91">
        <v>2307</v>
      </c>
      <c r="F94" s="92">
        <v>0</v>
      </c>
      <c r="G94" s="86"/>
    </row>
    <row r="95" s="51" customFormat="1" ht="22.5" customHeight="1" spans="1:7">
      <c r="A95" s="90">
        <v>89</v>
      </c>
      <c r="B95" s="74"/>
      <c r="C95" s="87" t="s">
        <v>213</v>
      </c>
      <c r="D95" s="91">
        <f t="shared" si="2"/>
        <v>950</v>
      </c>
      <c r="E95" s="91">
        <v>950</v>
      </c>
      <c r="F95" s="92">
        <v>0</v>
      </c>
      <c r="G95" s="86"/>
    </row>
    <row r="96" s="51" customFormat="1" ht="22.5" customHeight="1" spans="1:7">
      <c r="A96" s="90">
        <v>90</v>
      </c>
      <c r="B96" s="74"/>
      <c r="C96" s="87" t="s">
        <v>214</v>
      </c>
      <c r="D96" s="91">
        <f t="shared" si="2"/>
        <v>267</v>
      </c>
      <c r="E96" s="91">
        <v>267</v>
      </c>
      <c r="F96" s="92">
        <v>0</v>
      </c>
      <c r="G96" s="86"/>
    </row>
    <row r="97" s="51" customFormat="1" ht="22.5" customHeight="1" spans="1:238">
      <c r="A97" s="90">
        <v>91</v>
      </c>
      <c r="B97" s="74"/>
      <c r="C97" s="83" t="s">
        <v>215</v>
      </c>
      <c r="D97" s="91">
        <f t="shared" si="2"/>
        <v>3977</v>
      </c>
      <c r="E97" s="91">
        <f>SUM(E98:E101)</f>
        <v>1789</v>
      </c>
      <c r="F97" s="92">
        <f>SUM(F98:F101)</f>
        <v>2188</v>
      </c>
      <c r="G97" s="89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3"/>
      <c r="BK97" s="53"/>
      <c r="BL97" s="53"/>
      <c r="BM97" s="53"/>
      <c r="BN97" s="53"/>
      <c r="BO97" s="53"/>
      <c r="BP97" s="53"/>
      <c r="BQ97" s="53"/>
      <c r="BR97" s="53"/>
      <c r="BS97" s="53"/>
      <c r="BT97" s="53"/>
      <c r="BU97" s="53"/>
      <c r="BV97" s="53"/>
      <c r="BW97" s="53"/>
      <c r="BX97" s="53"/>
      <c r="BY97" s="53"/>
      <c r="BZ97" s="53"/>
      <c r="CA97" s="53"/>
      <c r="CB97" s="53"/>
      <c r="CC97" s="53"/>
      <c r="CD97" s="53"/>
      <c r="CE97" s="53"/>
      <c r="CF97" s="53"/>
      <c r="CG97" s="53"/>
      <c r="CH97" s="53"/>
      <c r="CI97" s="53"/>
      <c r="CJ97" s="53"/>
      <c r="CK97" s="53"/>
      <c r="CL97" s="53"/>
      <c r="CM97" s="53"/>
      <c r="CN97" s="53"/>
      <c r="CO97" s="53"/>
      <c r="CP97" s="53"/>
      <c r="CQ97" s="53"/>
      <c r="CR97" s="53"/>
      <c r="CS97" s="53"/>
      <c r="CT97" s="53"/>
      <c r="CU97" s="53"/>
      <c r="CV97" s="53"/>
      <c r="CW97" s="53"/>
      <c r="CX97" s="53"/>
      <c r="CY97" s="53"/>
      <c r="CZ97" s="53"/>
      <c r="DA97" s="53"/>
      <c r="DB97" s="53"/>
      <c r="DC97" s="53"/>
      <c r="DD97" s="53"/>
      <c r="DE97" s="53"/>
      <c r="DF97" s="53"/>
      <c r="DG97" s="53"/>
      <c r="DH97" s="53"/>
      <c r="DI97" s="53"/>
      <c r="DJ97" s="53"/>
      <c r="DK97" s="53"/>
      <c r="DL97" s="53"/>
      <c r="DM97" s="53"/>
      <c r="DN97" s="53"/>
      <c r="DO97" s="53"/>
      <c r="DP97" s="53"/>
      <c r="DQ97" s="53"/>
      <c r="DR97" s="53"/>
      <c r="DS97" s="53"/>
      <c r="DT97" s="53"/>
      <c r="DU97" s="53"/>
      <c r="DV97" s="53"/>
      <c r="DW97" s="53"/>
      <c r="DX97" s="53"/>
      <c r="DY97" s="53"/>
      <c r="DZ97" s="53"/>
      <c r="EA97" s="53"/>
      <c r="EB97" s="53"/>
      <c r="EC97" s="53"/>
      <c r="ED97" s="53"/>
      <c r="EE97" s="53"/>
      <c r="EF97" s="53"/>
      <c r="EG97" s="53"/>
      <c r="EH97" s="53"/>
      <c r="EI97" s="53"/>
      <c r="EJ97" s="53"/>
      <c r="EK97" s="53"/>
      <c r="EL97" s="53"/>
      <c r="EM97" s="53"/>
      <c r="EN97" s="53"/>
      <c r="EO97" s="53"/>
      <c r="EP97" s="53"/>
      <c r="EQ97" s="53"/>
      <c r="ER97" s="53"/>
      <c r="ES97" s="53"/>
      <c r="ET97" s="53"/>
      <c r="EU97" s="53"/>
      <c r="EV97" s="53"/>
      <c r="EW97" s="53"/>
      <c r="EX97" s="53"/>
      <c r="EY97" s="53"/>
      <c r="EZ97" s="53"/>
      <c r="FA97" s="53"/>
      <c r="FB97" s="53"/>
      <c r="FC97" s="53"/>
      <c r="FD97" s="53"/>
      <c r="FE97" s="53"/>
      <c r="FF97" s="53"/>
      <c r="FG97" s="53"/>
      <c r="FH97" s="53"/>
      <c r="FI97" s="53"/>
      <c r="FJ97" s="53"/>
      <c r="FK97" s="53"/>
      <c r="FL97" s="53"/>
      <c r="FM97" s="53"/>
      <c r="FN97" s="53"/>
      <c r="FO97" s="53"/>
      <c r="FP97" s="53"/>
      <c r="FQ97" s="53"/>
      <c r="FR97" s="53"/>
      <c r="FS97" s="53"/>
      <c r="FT97" s="53"/>
      <c r="FU97" s="53"/>
      <c r="FV97" s="53"/>
      <c r="FW97" s="53"/>
      <c r="FX97" s="53"/>
      <c r="FY97" s="53"/>
      <c r="FZ97" s="53"/>
      <c r="GA97" s="53"/>
      <c r="GB97" s="53"/>
      <c r="GC97" s="53"/>
      <c r="GD97" s="53"/>
      <c r="GE97" s="53"/>
      <c r="GF97" s="53"/>
      <c r="GG97" s="53"/>
      <c r="GH97" s="53"/>
      <c r="GI97" s="53"/>
      <c r="GJ97" s="53"/>
      <c r="GK97" s="53"/>
      <c r="GL97" s="53"/>
      <c r="GM97" s="53"/>
      <c r="GN97" s="53"/>
      <c r="GO97" s="53"/>
      <c r="GP97" s="53"/>
      <c r="GQ97" s="53"/>
      <c r="GR97" s="53"/>
      <c r="GS97" s="53"/>
      <c r="GT97" s="53"/>
      <c r="GU97" s="53"/>
      <c r="GV97" s="53"/>
      <c r="GW97" s="53"/>
      <c r="GX97" s="53"/>
      <c r="GY97" s="53"/>
      <c r="GZ97" s="53"/>
      <c r="HA97" s="53"/>
      <c r="HB97" s="53"/>
      <c r="HC97" s="53"/>
      <c r="HD97" s="53"/>
      <c r="HE97" s="53"/>
      <c r="HF97" s="53"/>
      <c r="HG97" s="53"/>
      <c r="HH97" s="53"/>
      <c r="HI97" s="53"/>
      <c r="HJ97" s="53"/>
      <c r="HK97" s="53"/>
      <c r="HL97" s="53"/>
      <c r="HM97" s="53"/>
      <c r="HN97" s="53"/>
      <c r="HO97" s="53"/>
      <c r="HP97" s="53"/>
      <c r="HQ97" s="53"/>
      <c r="HR97" s="53"/>
      <c r="HS97" s="53"/>
      <c r="HT97" s="53"/>
      <c r="HU97" s="53"/>
      <c r="HV97" s="53"/>
      <c r="HW97" s="53"/>
      <c r="HX97" s="53"/>
      <c r="HY97" s="53"/>
      <c r="HZ97" s="53"/>
      <c r="IA97" s="53"/>
      <c r="IB97" s="53"/>
      <c r="IC97" s="53"/>
      <c r="ID97" s="53"/>
    </row>
    <row r="98" s="51" customFormat="1" ht="22.5" customHeight="1" spans="1:7">
      <c r="A98" s="90">
        <v>92</v>
      </c>
      <c r="B98" s="74"/>
      <c r="C98" s="87" t="s">
        <v>216</v>
      </c>
      <c r="D98" s="91">
        <f t="shared" si="2"/>
        <v>844</v>
      </c>
      <c r="E98" s="91">
        <v>844</v>
      </c>
      <c r="F98" s="92">
        <v>0</v>
      </c>
      <c r="G98" s="86"/>
    </row>
    <row r="99" s="51" customFormat="1" ht="22.5" customHeight="1" spans="1:7">
      <c r="A99" s="90">
        <v>93</v>
      </c>
      <c r="B99" s="74"/>
      <c r="C99" s="87" t="s">
        <v>217</v>
      </c>
      <c r="D99" s="91">
        <f t="shared" si="2"/>
        <v>350</v>
      </c>
      <c r="E99" s="91">
        <v>350</v>
      </c>
      <c r="F99" s="92">
        <v>0</v>
      </c>
      <c r="G99" s="86"/>
    </row>
    <row r="100" s="51" customFormat="1" ht="22.5" customHeight="1" spans="1:238">
      <c r="A100" s="90">
        <v>94</v>
      </c>
      <c r="B100" s="74"/>
      <c r="C100" s="87" t="s">
        <v>218</v>
      </c>
      <c r="D100" s="91">
        <f t="shared" si="2"/>
        <v>0</v>
      </c>
      <c r="E100" s="91">
        <v>0</v>
      </c>
      <c r="F100" s="92">
        <v>0</v>
      </c>
      <c r="G100" s="89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3"/>
      <c r="BG100" s="53"/>
      <c r="BH100" s="53"/>
      <c r="BI100" s="53"/>
      <c r="BJ100" s="53"/>
      <c r="BK100" s="53"/>
      <c r="BL100" s="53"/>
      <c r="BM100" s="53"/>
      <c r="BN100" s="53"/>
      <c r="BO100" s="53"/>
      <c r="BP100" s="53"/>
      <c r="BQ100" s="53"/>
      <c r="BR100" s="53"/>
      <c r="BS100" s="53"/>
      <c r="BT100" s="53"/>
      <c r="BU100" s="53"/>
      <c r="BV100" s="53"/>
      <c r="BW100" s="53"/>
      <c r="BX100" s="53"/>
      <c r="BY100" s="53"/>
      <c r="BZ100" s="53"/>
      <c r="CA100" s="53"/>
      <c r="CB100" s="53"/>
      <c r="CC100" s="53"/>
      <c r="CD100" s="53"/>
      <c r="CE100" s="53"/>
      <c r="CF100" s="53"/>
      <c r="CG100" s="53"/>
      <c r="CH100" s="53"/>
      <c r="CI100" s="53"/>
      <c r="CJ100" s="53"/>
      <c r="CK100" s="53"/>
      <c r="CL100" s="53"/>
      <c r="CM100" s="53"/>
      <c r="CN100" s="53"/>
      <c r="CO100" s="53"/>
      <c r="CP100" s="53"/>
      <c r="CQ100" s="53"/>
      <c r="CR100" s="53"/>
      <c r="CS100" s="53"/>
      <c r="CT100" s="53"/>
      <c r="CU100" s="53"/>
      <c r="CV100" s="53"/>
      <c r="CW100" s="53"/>
      <c r="CX100" s="53"/>
      <c r="CY100" s="53"/>
      <c r="CZ100" s="53"/>
      <c r="DA100" s="53"/>
      <c r="DB100" s="53"/>
      <c r="DC100" s="53"/>
      <c r="DD100" s="53"/>
      <c r="DE100" s="53"/>
      <c r="DF100" s="53"/>
      <c r="DG100" s="53"/>
      <c r="DH100" s="53"/>
      <c r="DI100" s="53"/>
      <c r="DJ100" s="53"/>
      <c r="DK100" s="53"/>
      <c r="DL100" s="53"/>
      <c r="DM100" s="53"/>
      <c r="DN100" s="53"/>
      <c r="DO100" s="53"/>
      <c r="DP100" s="53"/>
      <c r="DQ100" s="53"/>
      <c r="DR100" s="53"/>
      <c r="DS100" s="53"/>
      <c r="DT100" s="53"/>
      <c r="DU100" s="53"/>
      <c r="DV100" s="53"/>
      <c r="DW100" s="53"/>
      <c r="DX100" s="53"/>
      <c r="DY100" s="53"/>
      <c r="DZ100" s="53"/>
      <c r="EA100" s="53"/>
      <c r="EB100" s="53"/>
      <c r="EC100" s="53"/>
      <c r="ED100" s="53"/>
      <c r="EE100" s="53"/>
      <c r="EF100" s="53"/>
      <c r="EG100" s="53"/>
      <c r="EH100" s="53"/>
      <c r="EI100" s="53"/>
      <c r="EJ100" s="53"/>
      <c r="EK100" s="53"/>
      <c r="EL100" s="53"/>
      <c r="EM100" s="53"/>
      <c r="EN100" s="53"/>
      <c r="EO100" s="53"/>
      <c r="EP100" s="53"/>
      <c r="EQ100" s="53"/>
      <c r="ER100" s="53"/>
      <c r="ES100" s="53"/>
      <c r="ET100" s="53"/>
      <c r="EU100" s="53"/>
      <c r="EV100" s="53"/>
      <c r="EW100" s="53"/>
      <c r="EX100" s="53"/>
      <c r="EY100" s="53"/>
      <c r="EZ100" s="53"/>
      <c r="FA100" s="53"/>
      <c r="FB100" s="53"/>
      <c r="FC100" s="53"/>
      <c r="FD100" s="53"/>
      <c r="FE100" s="53"/>
      <c r="FF100" s="53"/>
      <c r="FG100" s="53"/>
      <c r="FH100" s="53"/>
      <c r="FI100" s="53"/>
      <c r="FJ100" s="53"/>
      <c r="FK100" s="53"/>
      <c r="FL100" s="53"/>
      <c r="FM100" s="53"/>
      <c r="FN100" s="53"/>
      <c r="FO100" s="53"/>
      <c r="FP100" s="53"/>
      <c r="FQ100" s="53"/>
      <c r="FR100" s="53"/>
      <c r="FS100" s="53"/>
      <c r="FT100" s="53"/>
      <c r="FU100" s="53"/>
      <c r="FV100" s="53"/>
      <c r="FW100" s="53"/>
      <c r="FX100" s="53"/>
      <c r="FY100" s="53"/>
      <c r="FZ100" s="53"/>
      <c r="GA100" s="53"/>
      <c r="GB100" s="53"/>
      <c r="GC100" s="53"/>
      <c r="GD100" s="53"/>
      <c r="GE100" s="53"/>
      <c r="GF100" s="53"/>
      <c r="GG100" s="53"/>
      <c r="GH100" s="53"/>
      <c r="GI100" s="53"/>
      <c r="GJ100" s="53"/>
      <c r="GK100" s="53"/>
      <c r="GL100" s="53"/>
      <c r="GM100" s="53"/>
      <c r="GN100" s="53"/>
      <c r="GO100" s="53"/>
      <c r="GP100" s="53"/>
      <c r="GQ100" s="53"/>
      <c r="GR100" s="53"/>
      <c r="GS100" s="53"/>
      <c r="GT100" s="53"/>
      <c r="GU100" s="53"/>
      <c r="GV100" s="53"/>
      <c r="GW100" s="53"/>
      <c r="GX100" s="53"/>
      <c r="GY100" s="53"/>
      <c r="GZ100" s="53"/>
      <c r="HA100" s="53"/>
      <c r="HB100" s="53"/>
      <c r="HC100" s="53"/>
      <c r="HD100" s="53"/>
      <c r="HE100" s="53"/>
      <c r="HF100" s="53"/>
      <c r="HG100" s="53"/>
      <c r="HH100" s="53"/>
      <c r="HI100" s="53"/>
      <c r="HJ100" s="53"/>
      <c r="HK100" s="53"/>
      <c r="HL100" s="53"/>
      <c r="HM100" s="53"/>
      <c r="HN100" s="53"/>
      <c r="HO100" s="53"/>
      <c r="HP100" s="53"/>
      <c r="HQ100" s="53"/>
      <c r="HR100" s="53"/>
      <c r="HS100" s="53"/>
      <c r="HT100" s="53"/>
      <c r="HU100" s="53"/>
      <c r="HV100" s="53"/>
      <c r="HW100" s="53"/>
      <c r="HX100" s="53"/>
      <c r="HY100" s="53"/>
      <c r="HZ100" s="53"/>
      <c r="IA100" s="53"/>
      <c r="IB100" s="53"/>
      <c r="IC100" s="53"/>
      <c r="ID100" s="53"/>
    </row>
    <row r="101" s="51" customFormat="1" ht="22.5" customHeight="1" spans="1:7">
      <c r="A101" s="90">
        <v>95</v>
      </c>
      <c r="B101" s="74"/>
      <c r="C101" s="87" t="s">
        <v>219</v>
      </c>
      <c r="D101" s="91">
        <f t="shared" si="2"/>
        <v>2783</v>
      </c>
      <c r="E101" s="91">
        <v>595</v>
      </c>
      <c r="F101" s="92">
        <v>2188</v>
      </c>
      <c r="G101" s="86"/>
    </row>
    <row r="102" s="51" customFormat="1" ht="22.5" customHeight="1" spans="1:7">
      <c r="A102" s="90">
        <v>96</v>
      </c>
      <c r="B102" s="74"/>
      <c r="C102" s="96" t="s">
        <v>220</v>
      </c>
      <c r="D102" s="91">
        <f t="shared" si="2"/>
        <v>1143</v>
      </c>
      <c r="E102" s="91">
        <v>1143</v>
      </c>
      <c r="F102" s="92">
        <v>0</v>
      </c>
      <c r="G102" s="86"/>
    </row>
    <row r="103" s="51" customFormat="1" ht="22.5" customHeight="1" spans="1:238">
      <c r="A103" s="90">
        <v>97</v>
      </c>
      <c r="B103" s="74"/>
      <c r="C103" s="96" t="s">
        <v>221</v>
      </c>
      <c r="D103" s="91">
        <f t="shared" si="2"/>
        <v>0</v>
      </c>
      <c r="E103" s="91">
        <v>0</v>
      </c>
      <c r="F103" s="92">
        <v>0</v>
      </c>
      <c r="G103" s="89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  <c r="BF103" s="53"/>
      <c r="BG103" s="53"/>
      <c r="BH103" s="53"/>
      <c r="BI103" s="53"/>
      <c r="BJ103" s="53"/>
      <c r="BK103" s="53"/>
      <c r="BL103" s="53"/>
      <c r="BM103" s="53"/>
      <c r="BN103" s="53"/>
      <c r="BO103" s="53"/>
      <c r="BP103" s="53"/>
      <c r="BQ103" s="53"/>
      <c r="BR103" s="53"/>
      <c r="BS103" s="53"/>
      <c r="BT103" s="53"/>
      <c r="BU103" s="53"/>
      <c r="BV103" s="53"/>
      <c r="BW103" s="53"/>
      <c r="BX103" s="53"/>
      <c r="BY103" s="53"/>
      <c r="BZ103" s="53"/>
      <c r="CA103" s="53"/>
      <c r="CB103" s="53"/>
      <c r="CC103" s="53"/>
      <c r="CD103" s="53"/>
      <c r="CE103" s="53"/>
      <c r="CF103" s="53"/>
      <c r="CG103" s="53"/>
      <c r="CH103" s="53"/>
      <c r="CI103" s="53"/>
      <c r="CJ103" s="53"/>
      <c r="CK103" s="53"/>
      <c r="CL103" s="53"/>
      <c r="CM103" s="53"/>
      <c r="CN103" s="53"/>
      <c r="CO103" s="53"/>
      <c r="CP103" s="53"/>
      <c r="CQ103" s="53"/>
      <c r="CR103" s="53"/>
      <c r="CS103" s="53"/>
      <c r="CT103" s="53"/>
      <c r="CU103" s="53"/>
      <c r="CV103" s="53"/>
      <c r="CW103" s="53"/>
      <c r="CX103" s="53"/>
      <c r="CY103" s="53"/>
      <c r="CZ103" s="53"/>
      <c r="DA103" s="53"/>
      <c r="DB103" s="53"/>
      <c r="DC103" s="53"/>
      <c r="DD103" s="53"/>
      <c r="DE103" s="53"/>
      <c r="DF103" s="53"/>
      <c r="DG103" s="53"/>
      <c r="DH103" s="53"/>
      <c r="DI103" s="53"/>
      <c r="DJ103" s="53"/>
      <c r="DK103" s="53"/>
      <c r="DL103" s="53"/>
      <c r="DM103" s="53"/>
      <c r="DN103" s="53"/>
      <c r="DO103" s="53"/>
      <c r="DP103" s="53"/>
      <c r="DQ103" s="53"/>
      <c r="DR103" s="53"/>
      <c r="DS103" s="53"/>
      <c r="DT103" s="53"/>
      <c r="DU103" s="53"/>
      <c r="DV103" s="53"/>
      <c r="DW103" s="53"/>
      <c r="DX103" s="53"/>
      <c r="DY103" s="53"/>
      <c r="DZ103" s="53"/>
      <c r="EA103" s="53"/>
      <c r="EB103" s="53"/>
      <c r="EC103" s="53"/>
      <c r="ED103" s="53"/>
      <c r="EE103" s="53"/>
      <c r="EF103" s="53"/>
      <c r="EG103" s="53"/>
      <c r="EH103" s="53"/>
      <c r="EI103" s="53"/>
      <c r="EJ103" s="53"/>
      <c r="EK103" s="53"/>
      <c r="EL103" s="53"/>
      <c r="EM103" s="53"/>
      <c r="EN103" s="53"/>
      <c r="EO103" s="53"/>
      <c r="EP103" s="53"/>
      <c r="EQ103" s="53"/>
      <c r="ER103" s="53"/>
      <c r="ES103" s="53"/>
      <c r="ET103" s="53"/>
      <c r="EU103" s="53"/>
      <c r="EV103" s="53"/>
      <c r="EW103" s="53"/>
      <c r="EX103" s="53"/>
      <c r="EY103" s="53"/>
      <c r="EZ103" s="53"/>
      <c r="FA103" s="53"/>
      <c r="FB103" s="53"/>
      <c r="FC103" s="53"/>
      <c r="FD103" s="53"/>
      <c r="FE103" s="53"/>
      <c r="FF103" s="53"/>
      <c r="FG103" s="53"/>
      <c r="FH103" s="53"/>
      <c r="FI103" s="53"/>
      <c r="FJ103" s="53"/>
      <c r="FK103" s="53"/>
      <c r="FL103" s="53"/>
      <c r="FM103" s="53"/>
      <c r="FN103" s="53"/>
      <c r="FO103" s="53"/>
      <c r="FP103" s="53"/>
      <c r="FQ103" s="53"/>
      <c r="FR103" s="53"/>
      <c r="FS103" s="53"/>
      <c r="FT103" s="53"/>
      <c r="FU103" s="53"/>
      <c r="FV103" s="53"/>
      <c r="FW103" s="53"/>
      <c r="FX103" s="53"/>
      <c r="FY103" s="53"/>
      <c r="FZ103" s="53"/>
      <c r="GA103" s="53"/>
      <c r="GB103" s="53"/>
      <c r="GC103" s="53"/>
      <c r="GD103" s="53"/>
      <c r="GE103" s="53"/>
      <c r="GF103" s="53"/>
      <c r="GG103" s="53"/>
      <c r="GH103" s="53"/>
      <c r="GI103" s="53"/>
      <c r="GJ103" s="53"/>
      <c r="GK103" s="53"/>
      <c r="GL103" s="53"/>
      <c r="GM103" s="53"/>
      <c r="GN103" s="53"/>
      <c r="GO103" s="53"/>
      <c r="GP103" s="53"/>
      <c r="GQ103" s="53"/>
      <c r="GR103" s="53"/>
      <c r="GS103" s="53"/>
      <c r="GT103" s="53"/>
      <c r="GU103" s="53"/>
      <c r="GV103" s="53"/>
      <c r="GW103" s="53"/>
      <c r="GX103" s="53"/>
      <c r="GY103" s="53"/>
      <c r="GZ103" s="53"/>
      <c r="HA103" s="53"/>
      <c r="HB103" s="53"/>
      <c r="HC103" s="53"/>
      <c r="HD103" s="53"/>
      <c r="HE103" s="53"/>
      <c r="HF103" s="53"/>
      <c r="HG103" s="53"/>
      <c r="HH103" s="53"/>
      <c r="HI103" s="53"/>
      <c r="HJ103" s="53"/>
      <c r="HK103" s="53"/>
      <c r="HL103" s="53"/>
      <c r="HM103" s="53"/>
      <c r="HN103" s="53"/>
      <c r="HO103" s="53"/>
      <c r="HP103" s="53"/>
      <c r="HQ103" s="53"/>
      <c r="HR103" s="53"/>
      <c r="HS103" s="53"/>
      <c r="HT103" s="53"/>
      <c r="HU103" s="53"/>
      <c r="HV103" s="53"/>
      <c r="HW103" s="53"/>
      <c r="HX103" s="53"/>
      <c r="HY103" s="53"/>
      <c r="HZ103" s="53"/>
      <c r="IA103" s="53"/>
      <c r="IB103" s="53"/>
      <c r="IC103" s="53"/>
      <c r="ID103" s="53"/>
    </row>
    <row r="104" s="51" customFormat="1" ht="22.5" customHeight="1" spans="1:7">
      <c r="A104" s="90">
        <v>98</v>
      </c>
      <c r="B104" s="74"/>
      <c r="C104" s="96" t="s">
        <v>222</v>
      </c>
      <c r="D104" s="91">
        <f t="shared" si="2"/>
        <v>1389</v>
      </c>
      <c r="E104" s="91">
        <v>200</v>
      </c>
      <c r="F104" s="92">
        <f>619+570</f>
        <v>1189</v>
      </c>
      <c r="G104" s="86"/>
    </row>
    <row r="105" s="53" customFormat="1" ht="22.5" customHeight="1" spans="1:7">
      <c r="A105" s="90">
        <v>99</v>
      </c>
      <c r="B105" s="74"/>
      <c r="C105" s="96" t="s">
        <v>223</v>
      </c>
      <c r="D105" s="91">
        <f t="shared" si="2"/>
        <v>165</v>
      </c>
      <c r="E105" s="91">
        <v>165</v>
      </c>
      <c r="F105" s="92">
        <v>0</v>
      </c>
      <c r="G105" s="89"/>
    </row>
    <row r="106" s="51" customFormat="1" ht="22.5" customHeight="1" spans="1:7">
      <c r="A106" s="90">
        <v>100</v>
      </c>
      <c r="B106" s="74"/>
      <c r="C106" s="96" t="s">
        <v>224</v>
      </c>
      <c r="D106" s="91">
        <f t="shared" si="2"/>
        <v>624</v>
      </c>
      <c r="E106" s="91">
        <v>624</v>
      </c>
      <c r="F106" s="92">
        <v>0</v>
      </c>
      <c r="G106" s="86"/>
    </row>
    <row r="107" s="51" customFormat="1" ht="22.5" customHeight="1" spans="1:7">
      <c r="A107" s="90">
        <v>101</v>
      </c>
      <c r="B107" s="74"/>
      <c r="C107" s="96" t="s">
        <v>225</v>
      </c>
      <c r="D107" s="91">
        <f t="shared" si="2"/>
        <v>256</v>
      </c>
      <c r="E107" s="91">
        <v>128</v>
      </c>
      <c r="F107" s="92">
        <v>128</v>
      </c>
      <c r="G107" s="86"/>
    </row>
    <row r="108" s="51" customFormat="1" ht="22.5" customHeight="1" spans="1:7">
      <c r="A108" s="90">
        <v>102</v>
      </c>
      <c r="B108" s="74"/>
      <c r="C108" s="96" t="s">
        <v>226</v>
      </c>
      <c r="D108" s="91">
        <f t="shared" si="2"/>
        <v>519</v>
      </c>
      <c r="E108" s="91">
        <f>SUM(E109:E110)</f>
        <v>519</v>
      </c>
      <c r="F108" s="92">
        <f>SUM(F109:F110)</f>
        <v>0</v>
      </c>
      <c r="G108" s="86"/>
    </row>
    <row r="109" s="53" customFormat="1" ht="22.5" customHeight="1" spans="1:7">
      <c r="A109" s="97">
        <v>103</v>
      </c>
      <c r="B109" s="74"/>
      <c r="C109" s="96" t="s">
        <v>227</v>
      </c>
      <c r="D109" s="91">
        <f t="shared" si="2"/>
        <v>463</v>
      </c>
      <c r="E109" s="91">
        <v>463</v>
      </c>
      <c r="F109" s="92">
        <v>0</v>
      </c>
      <c r="G109" s="89"/>
    </row>
    <row r="110" s="51" customFormat="1" ht="22.5" customHeight="1" spans="1:238">
      <c r="A110" s="98" t="s">
        <v>228</v>
      </c>
      <c r="B110" s="74"/>
      <c r="C110" s="96" t="s">
        <v>229</v>
      </c>
      <c r="D110" s="91">
        <f t="shared" si="2"/>
        <v>56</v>
      </c>
      <c r="E110" s="91">
        <v>56</v>
      </c>
      <c r="F110" s="92">
        <v>0</v>
      </c>
      <c r="G110" s="89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3"/>
      <c r="AM110" s="53"/>
      <c r="AN110" s="53"/>
      <c r="AO110" s="53"/>
      <c r="AP110" s="53"/>
      <c r="AQ110" s="53"/>
      <c r="AR110" s="53"/>
      <c r="AS110" s="53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  <c r="BF110" s="53"/>
      <c r="BG110" s="53"/>
      <c r="BH110" s="53"/>
      <c r="BI110" s="53"/>
      <c r="BJ110" s="53"/>
      <c r="BK110" s="53"/>
      <c r="BL110" s="53"/>
      <c r="BM110" s="53"/>
      <c r="BN110" s="53"/>
      <c r="BO110" s="53"/>
      <c r="BP110" s="53"/>
      <c r="BQ110" s="53"/>
      <c r="BR110" s="53"/>
      <c r="BS110" s="53"/>
      <c r="BT110" s="53"/>
      <c r="BU110" s="53"/>
      <c r="BV110" s="53"/>
      <c r="BW110" s="53"/>
      <c r="BX110" s="53"/>
      <c r="BY110" s="53"/>
      <c r="BZ110" s="53"/>
      <c r="CA110" s="53"/>
      <c r="CB110" s="53"/>
      <c r="CC110" s="53"/>
      <c r="CD110" s="53"/>
      <c r="CE110" s="53"/>
      <c r="CF110" s="53"/>
      <c r="CG110" s="53"/>
      <c r="CH110" s="53"/>
      <c r="CI110" s="53"/>
      <c r="CJ110" s="53"/>
      <c r="CK110" s="53"/>
      <c r="CL110" s="53"/>
      <c r="CM110" s="53"/>
      <c r="CN110" s="53"/>
      <c r="CO110" s="53"/>
      <c r="CP110" s="53"/>
      <c r="CQ110" s="53"/>
      <c r="CR110" s="53"/>
      <c r="CS110" s="53"/>
      <c r="CT110" s="53"/>
      <c r="CU110" s="53"/>
      <c r="CV110" s="53"/>
      <c r="CW110" s="53"/>
      <c r="CX110" s="53"/>
      <c r="CY110" s="53"/>
      <c r="CZ110" s="53"/>
      <c r="DA110" s="53"/>
      <c r="DB110" s="53"/>
      <c r="DC110" s="53"/>
      <c r="DD110" s="53"/>
      <c r="DE110" s="53"/>
      <c r="DF110" s="53"/>
      <c r="DG110" s="53"/>
      <c r="DH110" s="53"/>
      <c r="DI110" s="53"/>
      <c r="DJ110" s="53"/>
      <c r="DK110" s="53"/>
      <c r="DL110" s="53"/>
      <c r="DM110" s="53"/>
      <c r="DN110" s="53"/>
      <c r="DO110" s="53"/>
      <c r="DP110" s="53"/>
      <c r="DQ110" s="53"/>
      <c r="DR110" s="53"/>
      <c r="DS110" s="53"/>
      <c r="DT110" s="53"/>
      <c r="DU110" s="53"/>
      <c r="DV110" s="53"/>
      <c r="DW110" s="53"/>
      <c r="DX110" s="53"/>
      <c r="DY110" s="53"/>
      <c r="DZ110" s="53"/>
      <c r="EA110" s="53"/>
      <c r="EB110" s="53"/>
      <c r="EC110" s="53"/>
      <c r="ED110" s="53"/>
      <c r="EE110" s="53"/>
      <c r="EF110" s="53"/>
      <c r="EG110" s="53"/>
      <c r="EH110" s="53"/>
      <c r="EI110" s="53"/>
      <c r="EJ110" s="53"/>
      <c r="EK110" s="53"/>
      <c r="EL110" s="53"/>
      <c r="EM110" s="53"/>
      <c r="EN110" s="53"/>
      <c r="EO110" s="53"/>
      <c r="EP110" s="53"/>
      <c r="EQ110" s="53"/>
      <c r="ER110" s="53"/>
      <c r="ES110" s="53"/>
      <c r="ET110" s="53"/>
      <c r="EU110" s="53"/>
      <c r="EV110" s="53"/>
      <c r="EW110" s="53"/>
      <c r="EX110" s="53"/>
      <c r="EY110" s="53"/>
      <c r="EZ110" s="53"/>
      <c r="FA110" s="53"/>
      <c r="FB110" s="53"/>
      <c r="FC110" s="53"/>
      <c r="FD110" s="53"/>
      <c r="FE110" s="53"/>
      <c r="FF110" s="53"/>
      <c r="FG110" s="53"/>
      <c r="FH110" s="53"/>
      <c r="FI110" s="53"/>
      <c r="FJ110" s="53"/>
      <c r="FK110" s="53"/>
      <c r="FL110" s="53"/>
      <c r="FM110" s="53"/>
      <c r="FN110" s="53"/>
      <c r="FO110" s="53"/>
      <c r="FP110" s="53"/>
      <c r="FQ110" s="53"/>
      <c r="FR110" s="53"/>
      <c r="FS110" s="53"/>
      <c r="FT110" s="53"/>
      <c r="FU110" s="53"/>
      <c r="FV110" s="53"/>
      <c r="FW110" s="53"/>
      <c r="FX110" s="53"/>
      <c r="FY110" s="53"/>
      <c r="FZ110" s="53"/>
      <c r="GA110" s="53"/>
      <c r="GB110" s="53"/>
      <c r="GC110" s="53"/>
      <c r="GD110" s="53"/>
      <c r="GE110" s="53"/>
      <c r="GF110" s="53"/>
      <c r="GG110" s="53"/>
      <c r="GH110" s="53"/>
      <c r="GI110" s="53"/>
      <c r="GJ110" s="53"/>
      <c r="GK110" s="53"/>
      <c r="GL110" s="53"/>
      <c r="GM110" s="53"/>
      <c r="GN110" s="53"/>
      <c r="GO110" s="53"/>
      <c r="GP110" s="53"/>
      <c r="GQ110" s="53"/>
      <c r="GR110" s="53"/>
      <c r="GS110" s="53"/>
      <c r="GT110" s="53"/>
      <c r="GU110" s="53"/>
      <c r="GV110" s="53"/>
      <c r="GW110" s="53"/>
      <c r="GX110" s="53"/>
      <c r="GY110" s="53"/>
      <c r="GZ110" s="53"/>
      <c r="HA110" s="53"/>
      <c r="HB110" s="53"/>
      <c r="HC110" s="53"/>
      <c r="HD110" s="53"/>
      <c r="HE110" s="53"/>
      <c r="HF110" s="53"/>
      <c r="HG110" s="53"/>
      <c r="HH110" s="53"/>
      <c r="HI110" s="53"/>
      <c r="HJ110" s="53"/>
      <c r="HK110" s="53"/>
      <c r="HL110" s="53"/>
      <c r="HM110" s="53"/>
      <c r="HN110" s="53"/>
      <c r="HO110" s="53"/>
      <c r="HP110" s="53"/>
      <c r="HQ110" s="53"/>
      <c r="HR110" s="53"/>
      <c r="HS110" s="53"/>
      <c r="HT110" s="53"/>
      <c r="HU110" s="53"/>
      <c r="HV110" s="53"/>
      <c r="HW110" s="53"/>
      <c r="HX110" s="53"/>
      <c r="HY110" s="53"/>
      <c r="HZ110" s="53"/>
      <c r="IA110" s="53"/>
      <c r="IB110" s="53"/>
      <c r="IC110" s="53"/>
      <c r="ID110" s="53"/>
    </row>
    <row r="111" s="51" customFormat="1" ht="22.5" customHeight="1" spans="1:7">
      <c r="A111" s="98" t="s">
        <v>230</v>
      </c>
      <c r="B111" s="74"/>
      <c r="C111" s="99" t="s">
        <v>231</v>
      </c>
      <c r="D111" s="91">
        <f t="shared" si="2"/>
        <v>8</v>
      </c>
      <c r="E111" s="91">
        <v>4</v>
      </c>
      <c r="F111" s="92">
        <v>4</v>
      </c>
      <c r="G111" s="86"/>
    </row>
    <row r="112" s="51" customFormat="1" ht="22.5" customHeight="1" spans="1:238">
      <c r="A112" s="98" t="s">
        <v>232</v>
      </c>
      <c r="B112" s="74"/>
      <c r="C112" s="99" t="s">
        <v>233</v>
      </c>
      <c r="D112" s="91">
        <f t="shared" si="2"/>
        <v>0</v>
      </c>
      <c r="E112" s="91">
        <v>0</v>
      </c>
      <c r="F112" s="92">
        <v>0</v>
      </c>
      <c r="G112" s="89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  <c r="AL112" s="53"/>
      <c r="AM112" s="53"/>
      <c r="AN112" s="53"/>
      <c r="AO112" s="53"/>
      <c r="AP112" s="53"/>
      <c r="AQ112" s="53"/>
      <c r="AR112" s="53"/>
      <c r="AS112" s="53"/>
      <c r="AT112" s="53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  <c r="BF112" s="53"/>
      <c r="BG112" s="53"/>
      <c r="BH112" s="53"/>
      <c r="BI112" s="53"/>
      <c r="BJ112" s="53"/>
      <c r="BK112" s="53"/>
      <c r="BL112" s="53"/>
      <c r="BM112" s="53"/>
      <c r="BN112" s="53"/>
      <c r="BO112" s="53"/>
      <c r="BP112" s="53"/>
      <c r="BQ112" s="53"/>
      <c r="BR112" s="53"/>
      <c r="BS112" s="53"/>
      <c r="BT112" s="53"/>
      <c r="BU112" s="53"/>
      <c r="BV112" s="53"/>
      <c r="BW112" s="53"/>
      <c r="BX112" s="53"/>
      <c r="BY112" s="53"/>
      <c r="BZ112" s="53"/>
      <c r="CA112" s="53"/>
      <c r="CB112" s="53"/>
      <c r="CC112" s="53"/>
      <c r="CD112" s="53"/>
      <c r="CE112" s="53"/>
      <c r="CF112" s="53"/>
      <c r="CG112" s="53"/>
      <c r="CH112" s="53"/>
      <c r="CI112" s="53"/>
      <c r="CJ112" s="53"/>
      <c r="CK112" s="53"/>
      <c r="CL112" s="53"/>
      <c r="CM112" s="53"/>
      <c r="CN112" s="53"/>
      <c r="CO112" s="53"/>
      <c r="CP112" s="53"/>
      <c r="CQ112" s="53"/>
      <c r="CR112" s="53"/>
      <c r="CS112" s="53"/>
      <c r="CT112" s="53"/>
      <c r="CU112" s="53"/>
      <c r="CV112" s="53"/>
      <c r="CW112" s="53"/>
      <c r="CX112" s="53"/>
      <c r="CY112" s="53"/>
      <c r="CZ112" s="53"/>
      <c r="DA112" s="53"/>
      <c r="DB112" s="53"/>
      <c r="DC112" s="53"/>
      <c r="DD112" s="53"/>
      <c r="DE112" s="53"/>
      <c r="DF112" s="53"/>
      <c r="DG112" s="53"/>
      <c r="DH112" s="53"/>
      <c r="DI112" s="53"/>
      <c r="DJ112" s="53"/>
      <c r="DK112" s="53"/>
      <c r="DL112" s="53"/>
      <c r="DM112" s="53"/>
      <c r="DN112" s="53"/>
      <c r="DO112" s="53"/>
      <c r="DP112" s="53"/>
      <c r="DQ112" s="53"/>
      <c r="DR112" s="53"/>
      <c r="DS112" s="53"/>
      <c r="DT112" s="53"/>
      <c r="DU112" s="53"/>
      <c r="DV112" s="53"/>
      <c r="DW112" s="53"/>
      <c r="DX112" s="53"/>
      <c r="DY112" s="53"/>
      <c r="DZ112" s="53"/>
      <c r="EA112" s="53"/>
      <c r="EB112" s="53"/>
      <c r="EC112" s="53"/>
      <c r="ED112" s="53"/>
      <c r="EE112" s="53"/>
      <c r="EF112" s="53"/>
      <c r="EG112" s="53"/>
      <c r="EH112" s="53"/>
      <c r="EI112" s="53"/>
      <c r="EJ112" s="53"/>
      <c r="EK112" s="53"/>
      <c r="EL112" s="53"/>
      <c r="EM112" s="53"/>
      <c r="EN112" s="53"/>
      <c r="EO112" s="53"/>
      <c r="EP112" s="53"/>
      <c r="EQ112" s="53"/>
      <c r="ER112" s="53"/>
      <c r="ES112" s="53"/>
      <c r="ET112" s="53"/>
      <c r="EU112" s="53"/>
      <c r="EV112" s="53"/>
      <c r="EW112" s="53"/>
      <c r="EX112" s="53"/>
      <c r="EY112" s="53"/>
      <c r="EZ112" s="53"/>
      <c r="FA112" s="53"/>
      <c r="FB112" s="53"/>
      <c r="FC112" s="53"/>
      <c r="FD112" s="53"/>
      <c r="FE112" s="53"/>
      <c r="FF112" s="53"/>
      <c r="FG112" s="53"/>
      <c r="FH112" s="53"/>
      <c r="FI112" s="53"/>
      <c r="FJ112" s="53"/>
      <c r="FK112" s="53"/>
      <c r="FL112" s="53"/>
      <c r="FM112" s="53"/>
      <c r="FN112" s="53"/>
      <c r="FO112" s="53"/>
      <c r="FP112" s="53"/>
      <c r="FQ112" s="53"/>
      <c r="FR112" s="53"/>
      <c r="FS112" s="53"/>
      <c r="FT112" s="53"/>
      <c r="FU112" s="53"/>
      <c r="FV112" s="53"/>
      <c r="FW112" s="53"/>
      <c r="FX112" s="53"/>
      <c r="FY112" s="53"/>
      <c r="FZ112" s="53"/>
      <c r="GA112" s="53"/>
      <c r="GB112" s="53"/>
      <c r="GC112" s="53"/>
      <c r="GD112" s="53"/>
      <c r="GE112" s="53"/>
      <c r="GF112" s="53"/>
      <c r="GG112" s="53"/>
      <c r="GH112" s="53"/>
      <c r="GI112" s="53"/>
      <c r="GJ112" s="53"/>
      <c r="GK112" s="53"/>
      <c r="GL112" s="53"/>
      <c r="GM112" s="53"/>
      <c r="GN112" s="53"/>
      <c r="GO112" s="53"/>
      <c r="GP112" s="53"/>
      <c r="GQ112" s="53"/>
      <c r="GR112" s="53"/>
      <c r="GS112" s="53"/>
      <c r="GT112" s="53"/>
      <c r="GU112" s="53"/>
      <c r="GV112" s="53"/>
      <c r="GW112" s="53"/>
      <c r="GX112" s="53"/>
      <c r="GY112" s="53"/>
      <c r="GZ112" s="53"/>
      <c r="HA112" s="53"/>
      <c r="HB112" s="53"/>
      <c r="HC112" s="53"/>
      <c r="HD112" s="53"/>
      <c r="HE112" s="53"/>
      <c r="HF112" s="53"/>
      <c r="HG112" s="53"/>
      <c r="HH112" s="53"/>
      <c r="HI112" s="53"/>
      <c r="HJ112" s="53"/>
      <c r="HK112" s="53"/>
      <c r="HL112" s="53"/>
      <c r="HM112" s="53"/>
      <c r="HN112" s="53"/>
      <c r="HO112" s="53"/>
      <c r="HP112" s="53"/>
      <c r="HQ112" s="53"/>
      <c r="HR112" s="53"/>
      <c r="HS112" s="53"/>
      <c r="HT112" s="53"/>
      <c r="HU112" s="53"/>
      <c r="HV112" s="53"/>
      <c r="HW112" s="53"/>
      <c r="HX112" s="53"/>
      <c r="HY112" s="53"/>
      <c r="HZ112" s="53"/>
      <c r="IA112" s="53"/>
      <c r="IB112" s="53"/>
      <c r="IC112" s="53"/>
      <c r="ID112" s="53"/>
    </row>
    <row r="113" s="51" customFormat="1" ht="28" customHeight="1" spans="1:7">
      <c r="A113" s="98" t="s">
        <v>234</v>
      </c>
      <c r="B113" s="74"/>
      <c r="C113" s="99" t="s">
        <v>235</v>
      </c>
      <c r="D113" s="91">
        <f t="shared" si="2"/>
        <v>75</v>
      </c>
      <c r="E113" s="91">
        <v>75</v>
      </c>
      <c r="F113" s="92">
        <v>0</v>
      </c>
      <c r="G113" s="86"/>
    </row>
    <row r="114" s="51" customFormat="1" ht="33" customHeight="1" spans="1:7">
      <c r="A114" s="98" t="s">
        <v>236</v>
      </c>
      <c r="B114" s="74"/>
      <c r="C114" s="99" t="s">
        <v>237</v>
      </c>
      <c r="D114" s="91">
        <f t="shared" si="2"/>
        <v>0</v>
      </c>
      <c r="E114" s="91">
        <v>0</v>
      </c>
      <c r="F114" s="92">
        <v>0</v>
      </c>
      <c r="G114" s="86"/>
    </row>
    <row r="115" s="51" customFormat="1" ht="22.5" customHeight="1" spans="1:7">
      <c r="A115" s="98" t="s">
        <v>238</v>
      </c>
      <c r="B115" s="74"/>
      <c r="C115" s="99" t="s">
        <v>239</v>
      </c>
      <c r="D115" s="91">
        <f t="shared" si="2"/>
        <v>0</v>
      </c>
      <c r="E115" s="91">
        <v>0</v>
      </c>
      <c r="F115" s="92">
        <v>0</v>
      </c>
      <c r="G115" s="86"/>
    </row>
    <row r="116" s="51" customFormat="1" ht="22.5" customHeight="1" spans="1:7">
      <c r="A116" s="98" t="s">
        <v>240</v>
      </c>
      <c r="B116" s="100"/>
      <c r="C116" s="99" t="s">
        <v>241</v>
      </c>
      <c r="D116" s="91">
        <f t="shared" si="2"/>
        <v>0</v>
      </c>
      <c r="E116" s="91">
        <v>0</v>
      </c>
      <c r="F116" s="92">
        <v>0</v>
      </c>
      <c r="G116" s="86"/>
    </row>
    <row r="117" s="51" customFormat="1" ht="22.5" customHeight="1" spans="1:7">
      <c r="A117" s="98" t="s">
        <v>242</v>
      </c>
      <c r="B117" s="74" t="s">
        <v>243</v>
      </c>
      <c r="C117" s="101" t="s">
        <v>244</v>
      </c>
      <c r="D117" s="91">
        <f>SUM(D118,D122,D123)</f>
        <v>40864</v>
      </c>
      <c r="E117" s="91">
        <f>SUM(E118,E122,E123)</f>
        <v>40864</v>
      </c>
      <c r="F117" s="92">
        <f>SUM(F118,F122,F123)</f>
        <v>0</v>
      </c>
      <c r="G117" s="86"/>
    </row>
    <row r="118" s="51" customFormat="1" ht="22.5" customHeight="1" spans="1:7">
      <c r="A118" s="98" t="s">
        <v>245</v>
      </c>
      <c r="B118" s="74"/>
      <c r="C118" s="88" t="s">
        <v>246</v>
      </c>
      <c r="D118" s="91">
        <f>SUM(D119)</f>
        <v>2406</v>
      </c>
      <c r="E118" s="91">
        <f>SUM(E119)</f>
        <v>2406</v>
      </c>
      <c r="F118" s="92">
        <f>SUM(F119)</f>
        <v>0</v>
      </c>
      <c r="G118" s="86"/>
    </row>
    <row r="119" s="51" customFormat="1" ht="22.5" customHeight="1" spans="1:7">
      <c r="A119" s="98" t="s">
        <v>247</v>
      </c>
      <c r="B119" s="74"/>
      <c r="C119" s="102" t="s">
        <v>248</v>
      </c>
      <c r="D119" s="91">
        <f t="shared" si="2"/>
        <v>2406</v>
      </c>
      <c r="E119" s="91">
        <f>SUM(E120:E121)</f>
        <v>2406</v>
      </c>
      <c r="F119" s="92">
        <f>SUM(F120:F121)</f>
        <v>0</v>
      </c>
      <c r="G119" s="86"/>
    </row>
    <row r="120" s="51" customFormat="1" ht="22.5" customHeight="1" spans="1:7">
      <c r="A120" s="98" t="s">
        <v>249</v>
      </c>
      <c r="B120" s="74"/>
      <c r="C120" s="103" t="s">
        <v>250</v>
      </c>
      <c r="D120" s="91">
        <f t="shared" si="2"/>
        <v>2392</v>
      </c>
      <c r="E120" s="91">
        <v>2392</v>
      </c>
      <c r="F120" s="92">
        <v>0</v>
      </c>
      <c r="G120" s="86"/>
    </row>
    <row r="121" s="51" customFormat="1" ht="22.5" customHeight="1" spans="1:7">
      <c r="A121" s="98" t="s">
        <v>251</v>
      </c>
      <c r="B121" s="74" t="s">
        <v>243</v>
      </c>
      <c r="C121" s="103" t="s">
        <v>252</v>
      </c>
      <c r="D121" s="91">
        <f t="shared" si="2"/>
        <v>14</v>
      </c>
      <c r="E121" s="91">
        <v>14</v>
      </c>
      <c r="F121" s="92">
        <v>0</v>
      </c>
      <c r="G121" s="86"/>
    </row>
    <row r="122" s="51" customFormat="1" ht="22.5" customHeight="1" spans="1:7">
      <c r="A122" s="98" t="s">
        <v>253</v>
      </c>
      <c r="B122" s="74"/>
      <c r="C122" s="88" t="s">
        <v>254</v>
      </c>
      <c r="D122" s="91">
        <f t="shared" si="2"/>
        <v>6378</v>
      </c>
      <c r="E122" s="91">
        <v>6378</v>
      </c>
      <c r="F122" s="92">
        <v>0</v>
      </c>
      <c r="G122" s="86"/>
    </row>
    <row r="123" s="51" customFormat="1" ht="22.5" customHeight="1" spans="1:7">
      <c r="A123" s="98" t="s">
        <v>255</v>
      </c>
      <c r="B123" s="74"/>
      <c r="C123" s="88" t="s">
        <v>256</v>
      </c>
      <c r="D123" s="91">
        <f t="shared" si="2"/>
        <v>32080</v>
      </c>
      <c r="E123" s="91">
        <f>SUM(E124:E129)</f>
        <v>32080</v>
      </c>
      <c r="F123" s="92">
        <f>SUM(F124:F129)</f>
        <v>0</v>
      </c>
      <c r="G123" s="86"/>
    </row>
    <row r="124" s="51" customFormat="1" ht="22.5" customHeight="1" spans="1:7">
      <c r="A124" s="98" t="s">
        <v>257</v>
      </c>
      <c r="B124" s="74"/>
      <c r="C124" s="87" t="s">
        <v>258</v>
      </c>
      <c r="D124" s="91">
        <f t="shared" si="2"/>
        <v>3195</v>
      </c>
      <c r="E124" s="91">
        <v>3195</v>
      </c>
      <c r="F124" s="92">
        <v>0</v>
      </c>
      <c r="G124" s="86"/>
    </row>
    <row r="125" s="51" customFormat="1" ht="22.5" customHeight="1" spans="1:7">
      <c r="A125" s="98" t="s">
        <v>259</v>
      </c>
      <c r="B125" s="74"/>
      <c r="C125" s="87" t="s">
        <v>260</v>
      </c>
      <c r="D125" s="91">
        <f t="shared" si="2"/>
        <v>0</v>
      </c>
      <c r="E125" s="91">
        <v>0</v>
      </c>
      <c r="F125" s="92">
        <v>0</v>
      </c>
      <c r="G125" s="86"/>
    </row>
    <row r="126" s="51" customFormat="1" ht="22.5" customHeight="1" spans="1:7">
      <c r="A126" s="98" t="s">
        <v>261</v>
      </c>
      <c r="B126" s="74"/>
      <c r="C126" s="87" t="s">
        <v>262</v>
      </c>
      <c r="D126" s="91">
        <f t="shared" si="2"/>
        <v>5765</v>
      </c>
      <c r="E126" s="91">
        <v>5765</v>
      </c>
      <c r="F126" s="92">
        <v>0</v>
      </c>
      <c r="G126" s="86"/>
    </row>
    <row r="127" s="51" customFormat="1" ht="22.5" customHeight="1" spans="1:7">
      <c r="A127" s="98" t="s">
        <v>263</v>
      </c>
      <c r="B127" s="74"/>
      <c r="C127" s="87" t="s">
        <v>264</v>
      </c>
      <c r="D127" s="91">
        <f t="shared" si="2"/>
        <v>1777</v>
      </c>
      <c r="E127" s="91">
        <v>1777</v>
      </c>
      <c r="F127" s="92">
        <v>0</v>
      </c>
      <c r="G127" s="86"/>
    </row>
    <row r="128" s="51" customFormat="1" ht="22.5" customHeight="1" spans="1:7">
      <c r="A128" s="98" t="s">
        <v>265</v>
      </c>
      <c r="B128" s="74"/>
      <c r="C128" s="87" t="s">
        <v>266</v>
      </c>
      <c r="D128" s="91">
        <f t="shared" si="2"/>
        <v>5856</v>
      </c>
      <c r="E128" s="91">
        <v>5856</v>
      </c>
      <c r="F128" s="92"/>
      <c r="G128" s="86"/>
    </row>
    <row r="129" s="51" customFormat="1" ht="22.5" customHeight="1" spans="1:7">
      <c r="A129" s="98" t="s">
        <v>267</v>
      </c>
      <c r="B129" s="74"/>
      <c r="C129" s="87" t="s">
        <v>268</v>
      </c>
      <c r="D129" s="91">
        <f t="shared" si="2"/>
        <v>15487</v>
      </c>
      <c r="E129" s="91">
        <v>15487</v>
      </c>
      <c r="F129" s="92"/>
      <c r="G129" s="86"/>
    </row>
    <row r="130" s="54" customFormat="1" ht="22" customHeight="1" spans="1:7">
      <c r="A130" s="104" t="s">
        <v>269</v>
      </c>
      <c r="B130" s="79" t="s">
        <v>270</v>
      </c>
      <c r="C130" s="79"/>
      <c r="D130" s="105">
        <f t="shared" si="2"/>
        <v>107806</v>
      </c>
      <c r="E130" s="105"/>
      <c r="F130" s="106">
        <v>107806</v>
      </c>
      <c r="G130" s="86"/>
    </row>
    <row r="131" s="54" customFormat="1" ht="22" customHeight="1" spans="1:7">
      <c r="A131" s="104"/>
      <c r="B131" s="107" t="s">
        <v>271</v>
      </c>
      <c r="C131" s="108"/>
      <c r="D131" s="105">
        <f t="shared" si="2"/>
        <v>51155</v>
      </c>
      <c r="E131" s="105"/>
      <c r="F131" s="106">
        <v>51155</v>
      </c>
      <c r="G131" s="86"/>
    </row>
    <row r="132" s="54" customFormat="1" ht="22" customHeight="1" spans="1:7">
      <c r="A132" s="104" t="s">
        <v>272</v>
      </c>
      <c r="B132" s="79" t="s">
        <v>273</v>
      </c>
      <c r="C132" s="109" t="s">
        <v>273</v>
      </c>
      <c r="D132" s="84">
        <f t="shared" si="2"/>
        <v>4500</v>
      </c>
      <c r="E132" s="84">
        <v>4500</v>
      </c>
      <c r="F132" s="85"/>
      <c r="G132" s="86"/>
    </row>
    <row r="133" ht="22" customHeight="1" spans="1:7">
      <c r="A133" s="98" t="s">
        <v>274</v>
      </c>
      <c r="B133" s="110" t="s">
        <v>275</v>
      </c>
      <c r="C133" s="111" t="s">
        <v>275</v>
      </c>
      <c r="D133" s="112">
        <f t="shared" si="2"/>
        <v>16000</v>
      </c>
      <c r="E133" s="112">
        <f>SUM(E134:E137)</f>
        <v>16000</v>
      </c>
      <c r="F133" s="113">
        <f>SUM(F134:F137)</f>
        <v>0</v>
      </c>
      <c r="G133" s="89"/>
    </row>
    <row r="134" ht="22" customHeight="1" spans="1:7">
      <c r="A134" s="98" t="s">
        <v>276</v>
      </c>
      <c r="B134" s="110"/>
      <c r="C134" s="114" t="s">
        <v>277</v>
      </c>
      <c r="D134" s="84">
        <f t="shared" si="2"/>
        <v>3500</v>
      </c>
      <c r="E134" s="84">
        <v>3500</v>
      </c>
      <c r="F134" s="85">
        <v>0</v>
      </c>
      <c r="G134" s="89"/>
    </row>
    <row r="135" ht="22" customHeight="1" spans="1:7">
      <c r="A135" s="98" t="s">
        <v>278</v>
      </c>
      <c r="B135" s="110"/>
      <c r="C135" s="114" t="s">
        <v>279</v>
      </c>
      <c r="D135" s="84">
        <f t="shared" si="2"/>
        <v>4000</v>
      </c>
      <c r="E135" s="84">
        <v>4000</v>
      </c>
      <c r="F135" s="85">
        <v>0</v>
      </c>
      <c r="G135" s="89"/>
    </row>
    <row r="136" ht="22" customHeight="1" spans="1:7">
      <c r="A136" s="98"/>
      <c r="B136" s="110"/>
      <c r="C136" s="114" t="s">
        <v>280</v>
      </c>
      <c r="D136" s="84">
        <v>7500</v>
      </c>
      <c r="E136" s="84">
        <v>7500</v>
      </c>
      <c r="F136" s="85"/>
      <c r="G136" s="89"/>
    </row>
    <row r="137" ht="22" customHeight="1" spans="1:7">
      <c r="A137" s="98" t="s">
        <v>281</v>
      </c>
      <c r="B137" s="115"/>
      <c r="C137" s="114" t="s">
        <v>282</v>
      </c>
      <c r="D137" s="84">
        <f>E137+F137</f>
        <v>1000</v>
      </c>
      <c r="E137" s="84">
        <v>1000</v>
      </c>
      <c r="F137" s="85">
        <v>0</v>
      </c>
      <c r="G137" s="89"/>
    </row>
  </sheetData>
  <mergeCells count="15">
    <mergeCell ref="A2:F2"/>
    <mergeCell ref="D4:F4"/>
    <mergeCell ref="A6:C6"/>
    <mergeCell ref="B130:C130"/>
    <mergeCell ref="B131:C131"/>
    <mergeCell ref="A4:A5"/>
    <mergeCell ref="B4:B5"/>
    <mergeCell ref="B7:B43"/>
    <mergeCell ref="B44:B81"/>
    <mergeCell ref="B82:B116"/>
    <mergeCell ref="B117:B120"/>
    <mergeCell ref="B121:B129"/>
    <mergeCell ref="B133:B137"/>
    <mergeCell ref="C4:C5"/>
    <mergeCell ref="G4:G5"/>
  </mergeCells>
  <printOptions horizontalCentered="1"/>
  <pageMargins left="0.708333333333333" right="0.708333333333333" top="0.747916666666667" bottom="0.747916666666667" header="0.314583333333333" footer="0.314583333333333"/>
  <pageSetup paperSize="9" scale="71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view="pageBreakPreview" zoomScaleNormal="100" topLeftCell="A24" workbookViewId="0">
      <selection activeCell="D28" sqref="D28"/>
    </sheetView>
  </sheetViews>
  <sheetFormatPr defaultColWidth="9" defaultRowHeight="17.25"/>
  <cols>
    <col min="1" max="1" width="12.375" style="5" customWidth="1"/>
    <col min="2" max="2" width="50.5" style="6" customWidth="1"/>
    <col min="3" max="3" width="14.75" style="6" customWidth="1"/>
    <col min="4" max="4" width="15" style="7" customWidth="1"/>
    <col min="5" max="5" width="16.5" style="7" customWidth="1"/>
    <col min="6" max="6" width="11.125" customWidth="1"/>
    <col min="7" max="7" width="10.275"/>
    <col min="10" max="10" width="9.375"/>
  </cols>
  <sheetData>
    <row r="1" customFormat="1" customHeight="1" spans="1:5">
      <c r="A1" s="8" t="s">
        <v>118</v>
      </c>
      <c r="B1" s="9"/>
      <c r="C1" s="9"/>
      <c r="D1" s="10"/>
      <c r="E1" s="10"/>
    </row>
    <row r="2" ht="26.25" customHeight="1" spans="1:6">
      <c r="A2" s="11" t="s">
        <v>283</v>
      </c>
      <c r="B2" s="11"/>
      <c r="C2" s="11"/>
      <c r="D2" s="11"/>
      <c r="E2" s="11"/>
      <c r="F2" s="11"/>
    </row>
    <row r="3" ht="14.25" spans="1:6">
      <c r="A3" s="12"/>
      <c r="B3" s="13"/>
      <c r="C3" s="13"/>
      <c r="D3" s="14"/>
      <c r="E3" s="14"/>
      <c r="F3" s="14" t="s">
        <v>2</v>
      </c>
    </row>
    <row r="4" s="1" customFormat="1" ht="42" customHeight="1" spans="1:6">
      <c r="A4" s="15" t="s">
        <v>36</v>
      </c>
      <c r="B4" s="15" t="s">
        <v>37</v>
      </c>
      <c r="C4" s="16" t="s">
        <v>4</v>
      </c>
      <c r="D4" s="15" t="s">
        <v>5</v>
      </c>
      <c r="E4" s="16" t="s">
        <v>39</v>
      </c>
      <c r="F4" s="15" t="s">
        <v>40</v>
      </c>
    </row>
    <row r="5" s="2" customFormat="1" ht="33" customHeight="1" spans="1:6">
      <c r="A5" s="15" t="s">
        <v>284</v>
      </c>
      <c r="B5" s="15"/>
      <c r="C5" s="36">
        <f>SUM(C6,C14)</f>
        <v>53149</v>
      </c>
      <c r="D5" s="36">
        <f>SUM(D6,D14)</f>
        <v>61298</v>
      </c>
      <c r="E5" s="36">
        <f>SUM(E6,E14)</f>
        <v>8149</v>
      </c>
      <c r="F5" s="37"/>
    </row>
    <row r="6" s="3" customFormat="1" ht="33" customHeight="1" spans="1:6">
      <c r="A6" s="38" t="s">
        <v>285</v>
      </c>
      <c r="B6" s="39"/>
      <c r="C6" s="40">
        <f>SUM(C7,C8,C12,C13)</f>
        <v>23171</v>
      </c>
      <c r="D6" s="40">
        <f>SUM(D7,D8,D12,D13)</f>
        <v>42424</v>
      </c>
      <c r="E6" s="40">
        <f>SUM(E7,E8,E12,E13)</f>
        <v>19253</v>
      </c>
      <c r="F6" s="22"/>
    </row>
    <row r="7" s="4" customFormat="1" ht="33" customHeight="1" spans="1:6">
      <c r="A7" s="23" t="s">
        <v>10</v>
      </c>
      <c r="B7" s="24" t="s">
        <v>286</v>
      </c>
      <c r="C7" s="41">
        <v>14062</v>
      </c>
      <c r="D7" s="42">
        <v>40000</v>
      </c>
      <c r="E7" s="42">
        <f t="shared" ref="E7:E34" si="0">D7-C7</f>
        <v>25938</v>
      </c>
      <c r="F7" s="26"/>
    </row>
    <row r="8" s="4" customFormat="1" ht="33" customHeight="1" spans="1:6">
      <c r="A8" s="23" t="s">
        <v>14</v>
      </c>
      <c r="B8" s="24" t="s">
        <v>287</v>
      </c>
      <c r="C8" s="42">
        <f>SUM(C9:C11)</f>
        <v>192</v>
      </c>
      <c r="D8" s="42">
        <f>SUM(D9:D11)</f>
        <v>2174</v>
      </c>
      <c r="E8" s="42">
        <f>SUM(E9:E11)</f>
        <v>1982</v>
      </c>
      <c r="F8" s="26"/>
    </row>
    <row r="9" s="4" customFormat="1" ht="33" customHeight="1" spans="1:6">
      <c r="A9" s="23" t="s">
        <v>288</v>
      </c>
      <c r="B9" s="24" t="s">
        <v>289</v>
      </c>
      <c r="C9" s="41"/>
      <c r="D9" s="42">
        <v>1639</v>
      </c>
      <c r="E9" s="42">
        <f t="shared" si="0"/>
        <v>1639</v>
      </c>
      <c r="F9" s="43"/>
    </row>
    <row r="10" s="4" customFormat="1" ht="33" customHeight="1" spans="1:6">
      <c r="A10" s="23" t="s">
        <v>290</v>
      </c>
      <c r="B10" s="24" t="s">
        <v>291</v>
      </c>
      <c r="C10" s="41">
        <v>192</v>
      </c>
      <c r="D10" s="42">
        <v>535</v>
      </c>
      <c r="E10" s="42">
        <f t="shared" si="0"/>
        <v>343</v>
      </c>
      <c r="F10" s="43"/>
    </row>
    <row r="11" s="4" customFormat="1" ht="33" customHeight="1" spans="1:6">
      <c r="A11" s="23" t="s">
        <v>292</v>
      </c>
      <c r="B11" s="24" t="s">
        <v>293</v>
      </c>
      <c r="C11" s="41"/>
      <c r="D11" s="42"/>
      <c r="E11" s="42">
        <f t="shared" si="0"/>
        <v>0</v>
      </c>
      <c r="F11" s="43"/>
    </row>
    <row r="12" s="4" customFormat="1" ht="33" customHeight="1" spans="1:6">
      <c r="A12" s="23" t="s">
        <v>20</v>
      </c>
      <c r="B12" s="24" t="s">
        <v>294</v>
      </c>
      <c r="C12" s="41">
        <v>8600</v>
      </c>
      <c r="D12" s="42"/>
      <c r="E12" s="42">
        <f t="shared" si="0"/>
        <v>-8600</v>
      </c>
      <c r="F12" s="43"/>
    </row>
    <row r="13" s="4" customFormat="1" ht="25.5" customHeight="1" spans="1:6">
      <c r="A13" s="23" t="s">
        <v>23</v>
      </c>
      <c r="B13" s="24" t="s">
        <v>295</v>
      </c>
      <c r="C13" s="41">
        <f>239+78</f>
        <v>317</v>
      </c>
      <c r="D13" s="42">
        <v>250</v>
      </c>
      <c r="E13" s="42">
        <f t="shared" si="0"/>
        <v>-67</v>
      </c>
      <c r="F13" s="26"/>
    </row>
    <row r="14" s="3" customFormat="1" ht="40" customHeight="1" spans="1:6">
      <c r="A14" s="38" t="s">
        <v>296</v>
      </c>
      <c r="B14" s="39"/>
      <c r="C14" s="40">
        <f>SUM(C15:C16,C19)</f>
        <v>29978</v>
      </c>
      <c r="D14" s="40">
        <f>SUM(D15:D16,D19)</f>
        <v>18874</v>
      </c>
      <c r="E14" s="40">
        <f>SUM(E15:E16,E19)</f>
        <v>-11104</v>
      </c>
      <c r="F14" s="22"/>
    </row>
    <row r="15" s="3" customFormat="1" ht="36" customHeight="1" spans="1:6">
      <c r="A15" s="23" t="s">
        <v>10</v>
      </c>
      <c r="B15" s="44" t="s">
        <v>297</v>
      </c>
      <c r="C15" s="45">
        <v>5831</v>
      </c>
      <c r="D15" s="42">
        <v>5830</v>
      </c>
      <c r="E15" s="42">
        <f t="shared" si="0"/>
        <v>-1</v>
      </c>
      <c r="F15" s="22"/>
    </row>
    <row r="16" s="4" customFormat="1" ht="36" customHeight="1" spans="1:6">
      <c r="A16" s="23" t="s">
        <v>14</v>
      </c>
      <c r="B16" s="24" t="s">
        <v>298</v>
      </c>
      <c r="C16" s="45">
        <f>SUM(C17:C18)</f>
        <v>22658</v>
      </c>
      <c r="D16" s="45">
        <f>SUM(D17:D18)</f>
        <v>11570</v>
      </c>
      <c r="E16" s="45">
        <f t="shared" si="0"/>
        <v>-11088</v>
      </c>
      <c r="F16" s="26"/>
    </row>
    <row r="17" s="4" customFormat="1" ht="36" customHeight="1" spans="1:6">
      <c r="A17" s="23" t="s">
        <v>288</v>
      </c>
      <c r="B17" s="24" t="s">
        <v>299</v>
      </c>
      <c r="C17" s="46">
        <v>5058</v>
      </c>
      <c r="D17" s="42">
        <v>11570</v>
      </c>
      <c r="E17" s="42">
        <f t="shared" si="0"/>
        <v>6512</v>
      </c>
      <c r="F17" s="26"/>
    </row>
    <row r="18" s="4" customFormat="1" ht="36" customHeight="1" spans="1:6">
      <c r="A18" s="23" t="s">
        <v>290</v>
      </c>
      <c r="B18" s="24" t="s">
        <v>300</v>
      </c>
      <c r="C18" s="46">
        <v>17600</v>
      </c>
      <c r="D18" s="42"/>
      <c r="E18" s="42">
        <f t="shared" si="0"/>
        <v>-17600</v>
      </c>
      <c r="F18" s="26"/>
    </row>
    <row r="19" s="3" customFormat="1" ht="21.75" customHeight="1" spans="1:6">
      <c r="A19" s="23" t="s">
        <v>20</v>
      </c>
      <c r="B19" s="24" t="s">
        <v>27</v>
      </c>
      <c r="C19" s="46">
        <v>1489</v>
      </c>
      <c r="D19" s="42">
        <v>1474</v>
      </c>
      <c r="E19" s="42">
        <f t="shared" si="0"/>
        <v>-15</v>
      </c>
      <c r="F19" s="22"/>
    </row>
    <row r="20" customFormat="1" ht="24.75" customHeight="1" spans="1:8">
      <c r="A20" s="15" t="s">
        <v>301</v>
      </c>
      <c r="B20" s="15"/>
      <c r="C20" s="36">
        <f>C21+C30</f>
        <v>53149</v>
      </c>
      <c r="D20" s="36">
        <f>D21+D30</f>
        <v>61298</v>
      </c>
      <c r="E20" s="36">
        <f t="shared" si="0"/>
        <v>8149</v>
      </c>
      <c r="F20" s="30"/>
      <c r="G20" s="47"/>
      <c r="H20" s="47"/>
    </row>
    <row r="21" ht="24.75" customHeight="1" spans="1:6">
      <c r="A21" s="38" t="s">
        <v>302</v>
      </c>
      <c r="B21" s="39"/>
      <c r="C21" s="40">
        <f>SUM(C22:C29)</f>
        <v>27118</v>
      </c>
      <c r="D21" s="40">
        <f>SUM(D22:D29)</f>
        <v>25152</v>
      </c>
      <c r="E21" s="40">
        <f t="shared" si="0"/>
        <v>-1966</v>
      </c>
      <c r="F21" s="30"/>
    </row>
    <row r="22" s="4" customFormat="1" ht="35" customHeight="1" spans="1:6">
      <c r="A22" s="23" t="s">
        <v>10</v>
      </c>
      <c r="B22" s="44" t="s">
        <v>303</v>
      </c>
      <c r="C22" s="45">
        <v>5081</v>
      </c>
      <c r="D22" s="48">
        <v>4984</v>
      </c>
      <c r="E22" s="48">
        <f t="shared" si="0"/>
        <v>-97</v>
      </c>
      <c r="F22" s="26"/>
    </row>
    <row r="23" s="4" customFormat="1" ht="35" customHeight="1" spans="1:6">
      <c r="A23" s="23" t="s">
        <v>14</v>
      </c>
      <c r="B23" s="44" t="s">
        <v>304</v>
      </c>
      <c r="C23" s="45">
        <v>23</v>
      </c>
      <c r="D23" s="48">
        <v>69</v>
      </c>
      <c r="E23" s="48">
        <f t="shared" si="0"/>
        <v>46</v>
      </c>
      <c r="F23" s="26"/>
    </row>
    <row r="24" s="4" customFormat="1" ht="35" customHeight="1" spans="1:9">
      <c r="A24" s="23" t="s">
        <v>20</v>
      </c>
      <c r="B24" s="44" t="s">
        <v>305</v>
      </c>
      <c r="C24" s="45">
        <v>2847</v>
      </c>
      <c r="D24" s="48">
        <v>8945</v>
      </c>
      <c r="E24" s="48">
        <f t="shared" si="0"/>
        <v>6098</v>
      </c>
      <c r="F24" s="26"/>
      <c r="I24" s="50"/>
    </row>
    <row r="25" s="4" customFormat="1" ht="35" customHeight="1" spans="1:9">
      <c r="A25" s="23" t="s">
        <v>23</v>
      </c>
      <c r="B25" s="44" t="s">
        <v>306</v>
      </c>
      <c r="C25" s="45">
        <v>0</v>
      </c>
      <c r="D25" s="48">
        <v>3600</v>
      </c>
      <c r="E25" s="48">
        <f t="shared" si="0"/>
        <v>3600</v>
      </c>
      <c r="F25" s="26"/>
      <c r="I25" s="50"/>
    </row>
    <row r="26" s="4" customFormat="1" ht="35" customHeight="1" spans="1:6">
      <c r="A26" s="23" t="s">
        <v>307</v>
      </c>
      <c r="B26" s="44" t="s">
        <v>308</v>
      </c>
      <c r="C26" s="45">
        <v>0</v>
      </c>
      <c r="D26" s="48">
        <v>250</v>
      </c>
      <c r="E26" s="48">
        <f t="shared" si="0"/>
        <v>250</v>
      </c>
      <c r="F26" s="26"/>
    </row>
    <row r="27" s="4" customFormat="1" ht="35" customHeight="1" spans="1:6">
      <c r="A27" s="23" t="s">
        <v>309</v>
      </c>
      <c r="B27" s="44" t="s">
        <v>310</v>
      </c>
      <c r="C27" s="45">
        <v>17600</v>
      </c>
      <c r="D27" s="48"/>
      <c r="E27" s="48">
        <f t="shared" si="0"/>
        <v>-17600</v>
      </c>
      <c r="F27" s="26"/>
    </row>
    <row r="28" s="4" customFormat="1" ht="35" customHeight="1" spans="1:6">
      <c r="A28" s="23" t="s">
        <v>311</v>
      </c>
      <c r="B28" s="44" t="s">
        <v>312</v>
      </c>
      <c r="C28" s="45">
        <v>964</v>
      </c>
      <c r="D28" s="48">
        <v>5830</v>
      </c>
      <c r="E28" s="48">
        <f t="shared" si="0"/>
        <v>4866</v>
      </c>
      <c r="F28" s="26"/>
    </row>
    <row r="29" s="4" customFormat="1" ht="35" customHeight="1" spans="1:6">
      <c r="A29" s="23" t="s">
        <v>313</v>
      </c>
      <c r="B29" s="44" t="s">
        <v>314</v>
      </c>
      <c r="C29" s="46">
        <v>603</v>
      </c>
      <c r="D29" s="48">
        <v>1474</v>
      </c>
      <c r="E29" s="48">
        <f t="shared" si="0"/>
        <v>871</v>
      </c>
      <c r="F29" s="26"/>
    </row>
    <row r="30" ht="24.75" customHeight="1" spans="1:6">
      <c r="A30" s="38" t="s">
        <v>315</v>
      </c>
      <c r="B30" s="39"/>
      <c r="C30" s="36">
        <f>SUM(C31:C34)</f>
        <v>26031</v>
      </c>
      <c r="D30" s="36">
        <f>SUM(D31:D34)</f>
        <v>36146</v>
      </c>
      <c r="E30" s="36">
        <f t="shared" si="0"/>
        <v>10115</v>
      </c>
      <c r="F30" s="30"/>
    </row>
    <row r="31" s="4" customFormat="1" ht="24.75" customHeight="1" spans="1:6">
      <c r="A31" s="23" t="s">
        <v>10</v>
      </c>
      <c r="B31" s="44" t="s">
        <v>316</v>
      </c>
      <c r="C31" s="45">
        <v>5415</v>
      </c>
      <c r="D31" s="48">
        <v>12886</v>
      </c>
      <c r="E31" s="48">
        <f t="shared" si="0"/>
        <v>7471</v>
      </c>
      <c r="F31" s="26"/>
    </row>
    <row r="32" s="4" customFormat="1" ht="24.75" customHeight="1" spans="1:6">
      <c r="A32" s="23" t="s">
        <v>14</v>
      </c>
      <c r="B32" s="44" t="s">
        <v>317</v>
      </c>
      <c r="C32" s="45">
        <v>18507</v>
      </c>
      <c r="D32" s="48">
        <v>22000</v>
      </c>
      <c r="E32" s="48">
        <f t="shared" si="0"/>
        <v>3493</v>
      </c>
      <c r="F32" s="49"/>
    </row>
    <row r="33" s="4" customFormat="1" ht="24.75" customHeight="1" spans="1:6">
      <c r="A33" s="23" t="s">
        <v>20</v>
      </c>
      <c r="B33" s="44" t="s">
        <v>18</v>
      </c>
      <c r="C33" s="45">
        <v>635</v>
      </c>
      <c r="D33" s="48">
        <v>1260</v>
      </c>
      <c r="E33" s="48">
        <f t="shared" si="0"/>
        <v>625</v>
      </c>
      <c r="F33" s="49"/>
    </row>
    <row r="34" s="4" customFormat="1" ht="30" customHeight="1" spans="1:6">
      <c r="A34" s="23" t="s">
        <v>23</v>
      </c>
      <c r="B34" s="44" t="s">
        <v>21</v>
      </c>
      <c r="C34" s="45">
        <v>1474</v>
      </c>
      <c r="D34" s="48"/>
      <c r="E34" s="48">
        <f t="shared" si="0"/>
        <v>-1474</v>
      </c>
      <c r="F34" s="43"/>
    </row>
  </sheetData>
  <mergeCells count="7">
    <mergeCell ref="A2:F2"/>
    <mergeCell ref="A5:B5"/>
    <mergeCell ref="A6:B6"/>
    <mergeCell ref="A14:B14"/>
    <mergeCell ref="A20:B20"/>
    <mergeCell ref="A21:B21"/>
    <mergeCell ref="A30:B30"/>
  </mergeCells>
  <pageMargins left="1.10208333333333" right="0.708333333333333" top="0.747916666666667" bottom="0.747916666666667" header="0.314583333333333" footer="0.314583333333333"/>
  <pageSetup paperSize="9" scale="69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view="pageBreakPreview" zoomScaleNormal="100" topLeftCell="A6" workbookViewId="0">
      <selection activeCell="B9" sqref="B9"/>
    </sheetView>
  </sheetViews>
  <sheetFormatPr defaultColWidth="9" defaultRowHeight="17.25"/>
  <cols>
    <col min="1" max="1" width="12.375" style="5" customWidth="1"/>
    <col min="2" max="2" width="33.875" style="6" customWidth="1"/>
    <col min="3" max="3" width="21.75" style="6" customWidth="1"/>
    <col min="4" max="5" width="15.625" style="7" customWidth="1"/>
    <col min="6" max="6" width="16.2583333333333" customWidth="1"/>
  </cols>
  <sheetData>
    <row r="1" customFormat="1" spans="1:5">
      <c r="A1" s="8" t="s">
        <v>318</v>
      </c>
      <c r="B1" s="9"/>
      <c r="C1" s="9"/>
      <c r="D1" s="10"/>
      <c r="E1" s="10"/>
    </row>
    <row r="2" ht="43.5" customHeight="1" spans="1:6">
      <c r="A2" s="11" t="s">
        <v>319</v>
      </c>
      <c r="B2" s="11"/>
      <c r="C2" s="11"/>
      <c r="D2" s="11"/>
      <c r="E2" s="11"/>
      <c r="F2" s="11"/>
    </row>
    <row r="3" ht="14.25" spans="1:6">
      <c r="A3" s="12"/>
      <c r="B3" s="13"/>
      <c r="C3" s="13"/>
      <c r="D3" s="14"/>
      <c r="E3" s="14"/>
      <c r="F3" s="14" t="s">
        <v>2</v>
      </c>
    </row>
    <row r="4" s="1" customFormat="1" ht="64" customHeight="1" spans="1:12">
      <c r="A4" s="15" t="s">
        <v>36</v>
      </c>
      <c r="B4" s="15" t="s">
        <v>37</v>
      </c>
      <c r="C4" s="15" t="s">
        <v>4</v>
      </c>
      <c r="D4" s="15" t="s">
        <v>5</v>
      </c>
      <c r="E4" s="16" t="s">
        <v>39</v>
      </c>
      <c r="F4" s="15" t="s">
        <v>40</v>
      </c>
      <c r="G4" s="17"/>
      <c r="H4" s="17"/>
      <c r="I4" s="17"/>
      <c r="J4" s="17"/>
      <c r="K4" s="17"/>
      <c r="L4" s="17"/>
    </row>
    <row r="5" s="2" customFormat="1" ht="64" customHeight="1" spans="1:6">
      <c r="A5" s="15" t="s">
        <v>284</v>
      </c>
      <c r="B5" s="15"/>
      <c r="C5" s="18">
        <f>SUM(C6,C8)</f>
        <v>177</v>
      </c>
      <c r="D5" s="18">
        <f>SUM(D6,D8)</f>
        <v>278</v>
      </c>
      <c r="E5" s="18">
        <f t="shared" ref="E5:E16" si="0">D5-C5</f>
        <v>101</v>
      </c>
      <c r="F5" s="19"/>
    </row>
    <row r="6" s="3" customFormat="1" ht="64" customHeight="1" spans="1:6">
      <c r="A6" s="15" t="s">
        <v>7</v>
      </c>
      <c r="B6" s="20" t="s">
        <v>320</v>
      </c>
      <c r="C6" s="21">
        <f>SUM(C7)</f>
        <v>158</v>
      </c>
      <c r="D6" s="21">
        <f>SUM(D7)</f>
        <v>260</v>
      </c>
      <c r="E6" s="21">
        <f t="shared" si="0"/>
        <v>102</v>
      </c>
      <c r="F6" s="22"/>
    </row>
    <row r="7" s="4" customFormat="1" ht="64" customHeight="1" spans="1:6">
      <c r="A7" s="23" t="s">
        <v>10</v>
      </c>
      <c r="B7" s="24" t="s">
        <v>321</v>
      </c>
      <c r="C7" s="25">
        <v>158</v>
      </c>
      <c r="D7" s="25">
        <v>260</v>
      </c>
      <c r="E7" s="25">
        <f t="shared" si="0"/>
        <v>102</v>
      </c>
      <c r="F7" s="26"/>
    </row>
    <row r="8" s="3" customFormat="1" ht="64" customHeight="1" spans="1:6">
      <c r="A8" s="15" t="s">
        <v>12</v>
      </c>
      <c r="B8" s="20" t="s">
        <v>17</v>
      </c>
      <c r="C8" s="21">
        <f>SUM(C9:C10)</f>
        <v>19</v>
      </c>
      <c r="D8" s="21">
        <f>SUM(D9:D10)</f>
        <v>18</v>
      </c>
      <c r="E8" s="21">
        <f t="shared" si="0"/>
        <v>-1</v>
      </c>
      <c r="F8" s="22"/>
    </row>
    <row r="9" s="3" customFormat="1" ht="64" customHeight="1" spans="1:6">
      <c r="A9" s="23" t="s">
        <v>10</v>
      </c>
      <c r="B9" s="27" t="s">
        <v>19</v>
      </c>
      <c r="C9" s="25">
        <v>13</v>
      </c>
      <c r="D9" s="25">
        <v>13</v>
      </c>
      <c r="E9" s="25">
        <f t="shared" si="0"/>
        <v>0</v>
      </c>
      <c r="F9" s="22"/>
    </row>
    <row r="10" s="3" customFormat="1" ht="64" customHeight="1" spans="1:6">
      <c r="A10" s="23" t="s">
        <v>14</v>
      </c>
      <c r="B10" s="27" t="s">
        <v>27</v>
      </c>
      <c r="C10" s="25">
        <v>6</v>
      </c>
      <c r="D10" s="25">
        <v>5</v>
      </c>
      <c r="E10" s="25">
        <f t="shared" si="0"/>
        <v>-1</v>
      </c>
      <c r="F10" s="22"/>
    </row>
    <row r="11" customFormat="1" ht="64" customHeight="1" spans="1:6">
      <c r="A11" s="28" t="s">
        <v>301</v>
      </c>
      <c r="B11" s="29"/>
      <c r="C11" s="18">
        <f>C12+C14</f>
        <v>177</v>
      </c>
      <c r="D11" s="18">
        <f>D12+D14</f>
        <v>278</v>
      </c>
      <c r="E11" s="18">
        <f t="shared" si="0"/>
        <v>101</v>
      </c>
      <c r="F11" s="30"/>
    </row>
    <row r="12" customFormat="1" ht="64" customHeight="1" spans="1:6">
      <c r="A12" s="15" t="s">
        <v>7</v>
      </c>
      <c r="B12" s="20" t="s">
        <v>322</v>
      </c>
      <c r="C12" s="18">
        <f>SUM(C13:C13)</f>
        <v>6</v>
      </c>
      <c r="D12" s="18">
        <f>SUM(D13:D13)</f>
        <v>18</v>
      </c>
      <c r="E12" s="18">
        <f t="shared" si="0"/>
        <v>12</v>
      </c>
      <c r="F12" s="30"/>
    </row>
    <row r="13" ht="64" customHeight="1" spans="1:6">
      <c r="A13" s="31" t="s">
        <v>10</v>
      </c>
      <c r="B13" s="32" t="s">
        <v>323</v>
      </c>
      <c r="C13" s="33">
        <v>6</v>
      </c>
      <c r="D13" s="33">
        <v>18</v>
      </c>
      <c r="E13" s="33">
        <f t="shared" si="0"/>
        <v>12</v>
      </c>
      <c r="F13" s="34"/>
    </row>
    <row r="14" ht="64" customHeight="1" spans="1:6">
      <c r="A14" s="15" t="s">
        <v>12</v>
      </c>
      <c r="B14" s="20" t="s">
        <v>13</v>
      </c>
      <c r="C14" s="35">
        <f>SUM(C15:C16)</f>
        <v>171</v>
      </c>
      <c r="D14" s="35">
        <f>SUM(D15:D16)</f>
        <v>260</v>
      </c>
      <c r="E14" s="35">
        <f t="shared" si="0"/>
        <v>89</v>
      </c>
      <c r="F14" s="30"/>
    </row>
    <row r="15" ht="64" customHeight="1" spans="1:6">
      <c r="A15" s="31" t="s">
        <v>10</v>
      </c>
      <c r="B15" s="32" t="s">
        <v>317</v>
      </c>
      <c r="C15" s="33">
        <f>158+8</f>
        <v>166</v>
      </c>
      <c r="D15" s="33">
        <v>260</v>
      </c>
      <c r="E15" s="33">
        <f t="shared" si="0"/>
        <v>94</v>
      </c>
      <c r="F15" s="34"/>
    </row>
    <row r="16" ht="64" customHeight="1" spans="1:6">
      <c r="A16" s="31" t="s">
        <v>14</v>
      </c>
      <c r="B16" s="32" t="s">
        <v>21</v>
      </c>
      <c r="C16" s="33">
        <v>5</v>
      </c>
      <c r="D16" s="33">
        <v>0</v>
      </c>
      <c r="E16" s="33">
        <f t="shared" si="0"/>
        <v>-5</v>
      </c>
      <c r="F16" s="30"/>
    </row>
    <row r="17" ht="64" customHeight="1"/>
  </sheetData>
  <mergeCells count="3">
    <mergeCell ref="A2:F2"/>
    <mergeCell ref="A5:B5"/>
    <mergeCell ref="A11:B11"/>
  </mergeCells>
  <printOptions horizontalCentered="1"/>
  <pageMargins left="0.708333333333333" right="0.708333333333333" top="0.747916666666667" bottom="0.747916666666667" header="0.314583333333333" footer="0.314583333333333"/>
  <pageSetup paperSize="9" scale="77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表1一般公共预算收支总表</vt:lpstr>
      <vt:lpstr>表2 一般公共预算收入明细表</vt:lpstr>
      <vt:lpstr>表3 地方一般公共预算支出明细表</vt:lpstr>
      <vt:lpstr>表4 政府性基金收支预算表</vt:lpstr>
      <vt:lpstr>表5 国有资本经营预算收支预算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玉藻.</cp:lastModifiedBy>
  <dcterms:created xsi:type="dcterms:W3CDTF">2006-09-13T11:21:00Z</dcterms:created>
  <cp:lastPrinted>2023-08-03T01:18:00Z</cp:lastPrinted>
  <dcterms:modified xsi:type="dcterms:W3CDTF">2024-12-10T23:46:44Z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3A3CCB40157C407C90A3EAC831AFA28F</vt:lpwstr>
  </property>
</Properties>
</file>