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15"/>
  </bookViews>
  <sheets>
    <sheet name="表1一般公共预算收支总表" sheetId="1" r:id="rId1"/>
    <sheet name="表2 一般公共预算收入明细表" sheetId="8" r:id="rId2"/>
    <sheet name="表3 地方一般公共预算支出明细表" sheetId="4" r:id="rId3"/>
    <sheet name="表4 政府性基金收支预算表" sheetId="7" r:id="rId4"/>
    <sheet name="表5 国有资本经营预算收支预算" sheetId="9" r:id="rId5"/>
  </sheets>
  <definedNames>
    <definedName name="_xlnm.Print_Area" localSheetId="0">表1一般公共预算收支总表!$A$1:$F$26</definedName>
    <definedName name="_xlnm.Print_Area" localSheetId="1">'表2 一般公共预算收入明细表'!$A$1:$C$83</definedName>
    <definedName name="_xlnm.Print_Area" localSheetId="2">'表3 地方一般公共预算支出明细表'!$A$1:$D$167</definedName>
    <definedName name="_xlnm.Print_Area" localSheetId="3">'表4 政府性基金收支预算表'!$A$1:$D$30</definedName>
    <definedName name="_xlnm.Print_Titles" localSheetId="1">'表2 一般公共预算收入明细表'!$1:$5</definedName>
    <definedName name="_xlnm.Print_Titles" localSheetId="2">'表3 地方一般公共预算支出明细表'!$1:$4</definedName>
  </definedNames>
  <calcPr calcId="144525"/>
</workbook>
</file>

<file path=xl/sharedStrings.xml><?xml version="1.0" encoding="utf-8"?>
<sst xmlns="http://schemas.openxmlformats.org/spreadsheetml/2006/main" count="442" uniqueCount="335">
  <si>
    <t>表1</t>
  </si>
  <si>
    <t>2023年一般公共预算预算收支总表</t>
  </si>
  <si>
    <t>单位：万元</t>
  </si>
  <si>
    <t>收入项目</t>
  </si>
  <si>
    <t>2023年预算数</t>
  </si>
  <si>
    <t>支出项目</t>
  </si>
  <si>
    <t>一、</t>
  </si>
  <si>
    <t>地方一般公共预算收入</t>
  </si>
  <si>
    <t>地方一般公共预算支出</t>
  </si>
  <si>
    <t>（一）</t>
  </si>
  <si>
    <t>税收收入</t>
  </si>
  <si>
    <t>国家规定的“三保”保障支出</t>
  </si>
  <si>
    <t>（二）</t>
  </si>
  <si>
    <t>非税收入</t>
  </si>
  <si>
    <t>保工资</t>
  </si>
  <si>
    <t>二、</t>
  </si>
  <si>
    <t>转移性收入</t>
  </si>
  <si>
    <t>保运转</t>
  </si>
  <si>
    <t>上级补助收入</t>
  </si>
  <si>
    <t>（三）</t>
  </si>
  <si>
    <t>保基本民生</t>
  </si>
  <si>
    <t>返还性收入</t>
  </si>
  <si>
    <t>“三保”以外刚性支出</t>
  </si>
  <si>
    <t>一般性转移支付收入</t>
  </si>
  <si>
    <t>债务付息及兑付费</t>
  </si>
  <si>
    <t>专项转移支付收入</t>
  </si>
  <si>
    <t>编制外长聘人员支出</t>
  </si>
  <si>
    <t>上年结余收入</t>
  </si>
  <si>
    <t>其他刚性政策支出</t>
  </si>
  <si>
    <t>调入资金</t>
  </si>
  <si>
    <t>（四）</t>
  </si>
  <si>
    <t>项目支出</t>
  </si>
  <si>
    <t>1</t>
  </si>
  <si>
    <t>政府性基金调入</t>
  </si>
  <si>
    <t>（五）</t>
  </si>
  <si>
    <t>预备费</t>
  </si>
  <si>
    <t>2</t>
  </si>
  <si>
    <t>国有资本经营调入</t>
  </si>
  <si>
    <t>（六）</t>
  </si>
  <si>
    <t>预留支出</t>
  </si>
  <si>
    <t>3</t>
  </si>
  <si>
    <t>其他调入</t>
  </si>
  <si>
    <t>増人增资预留</t>
  </si>
  <si>
    <t>地方政府一般债务转贷收入</t>
  </si>
  <si>
    <t>年终考核奖</t>
  </si>
  <si>
    <t>动用预算稳定调节基金</t>
  </si>
  <si>
    <t>成本性支出</t>
  </si>
  <si>
    <t>4</t>
  </si>
  <si>
    <t>不可预见性支出</t>
  </si>
  <si>
    <t>转移性支出</t>
  </si>
  <si>
    <t>债务还本支出</t>
  </si>
  <si>
    <t xml:space="preserve"> </t>
  </si>
  <si>
    <t>调出资金</t>
  </si>
  <si>
    <t>上解支出</t>
  </si>
  <si>
    <t>结转下年支出</t>
  </si>
  <si>
    <t>一般公共预算收入合计</t>
  </si>
  <si>
    <t>一般公共预算支出合计</t>
  </si>
  <si>
    <t>表2</t>
  </si>
  <si>
    <t>2023年一般公共预算收入明细表</t>
  </si>
  <si>
    <t>序号</t>
  </si>
  <si>
    <t>项目</t>
  </si>
  <si>
    <t>2023预算数</t>
  </si>
  <si>
    <t xml:space="preserve">  税收收入</t>
  </si>
  <si>
    <t xml:space="preserve">    增值税</t>
  </si>
  <si>
    <t xml:space="preserve">    企业所得税</t>
  </si>
  <si>
    <t xml:space="preserve">    企业所得税退税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</si>
  <si>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</si>
  <si>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</si>
  <si>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</si>
  <si>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</si>
  <si>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</si>
  <si>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</si>
  <si>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</si>
  <si>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</si>
  <si>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</si>
  <si>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</si>
  <si>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烟叶税</t>
  </si>
  <si>
    <t xml:space="preserve">    环境保护税</t>
  </si>
  <si>
    <t xml:space="preserve">  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</si>
  <si>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</si>
  <si>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</si>
  <si>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</si>
  <si>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</si>
  <si>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 xml:space="preserve">  上级补助收入</t>
  </si>
  <si>
    <t xml:space="preserve">    返还性收入</t>
  </si>
  <si>
    <t xml:space="preserve">      所得税基数返还收入 </t>
  </si>
  <si>
    <t xml:space="preserve">      增值税税收返还收入</t>
  </si>
  <si>
    <t xml:space="preserve">      增值税“五五分享”税收返还收入</t>
  </si>
  <si>
    <t xml:space="preserve">    一般性转移支付收入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</si>
  <si>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</si>
  <si>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</si>
  <si>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</si>
  <si>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</si>
  <si>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</si>
  <si>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</si>
  <si>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</si>
  <si>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民族地区转移支付收入</t>
  </si>
  <si>
    <t xml:space="preserve">      巩固脱贫攻坚成果衔接乡村振兴转移支付收入</t>
  </si>
  <si>
    <t xml:space="preserve">      一般公共服务共同财政事权转移支付收入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</si>
  <si>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</si>
  <si>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</si>
  <si>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</si>
  <si>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</si>
  <si>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</si>
  <si>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</si>
  <si>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</si>
  <si>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</si>
  <si>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住房保障共同财政事权转移支付收入</t>
  </si>
  <si>
    <t xml:space="preserve">      灾害防治及应急管理共同财政事权转移支付收入</t>
  </si>
  <si>
    <t xml:space="preserve">      增值税留抵退税转移支付收入</t>
  </si>
  <si>
    <t xml:space="preserve">      其他退税减税降费转移支付收入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</si>
  <si>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</si>
  <si>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</si>
  <si>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</si>
  <si>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</si>
  <si>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</si>
  <si>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</si>
  <si>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</si>
  <si>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</si>
  <si>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</si>
  <si>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</si>
  <si>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</si>
  <si>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</si>
  <si>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</si>
  <si>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</si>
  <si>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</si>
  <si>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</si>
  <si>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自然资源海洋气象等</t>
  </si>
  <si>
    <t xml:space="preserve">      灾害防治及应急管理</t>
  </si>
  <si>
    <t xml:space="preserve">      其他收入</t>
  </si>
  <si>
    <t xml:space="preserve">  上年结余收入</t>
  </si>
  <si>
    <t xml:space="preserve">  调入资金</t>
  </si>
  <si>
    <t xml:space="preserve">    从政府性基金预算调入</t>
  </si>
  <si>
    <t xml:space="preserve">    从国有资本经营预算调入</t>
  </si>
  <si>
    <t xml:space="preserve">    从其他资金调入</t>
  </si>
  <si>
    <t xml:space="preserve">  地方政府一般债务转贷收入</t>
  </si>
  <si>
    <t xml:space="preserve">  动用预算稳定调节基金</t>
  </si>
  <si>
    <t>收入合计</t>
  </si>
  <si>
    <t>表3</t>
  </si>
  <si>
    <t>2023年地方一般公共预算支出明细表</t>
  </si>
  <si>
    <t>备注</t>
  </si>
  <si>
    <t>中央和省“三保”政策支出</t>
  </si>
  <si>
    <t xml:space="preserve"> 机关事业单位工资性支出</t>
  </si>
  <si>
    <t>全额供给单位工资支出</t>
  </si>
  <si>
    <t>工资</t>
  </si>
  <si>
    <t>（1）基本工资</t>
  </si>
  <si>
    <t xml:space="preserve">       其中： 行政人员工资</t>
  </si>
  <si>
    <t xml:space="preserve">             事业人员工资</t>
  </si>
  <si>
    <t>（2）津贴补贴</t>
  </si>
  <si>
    <t>（3）行政事业人员乡镇岗位补贴</t>
  </si>
  <si>
    <t>（4）公务交通补贴</t>
  </si>
  <si>
    <t>（5）事业人员绩效工资</t>
  </si>
  <si>
    <t xml:space="preserve">        其中：基础性绩效工资</t>
  </si>
  <si>
    <t xml:space="preserve">              奖励性绩效工资</t>
  </si>
  <si>
    <t>（6）奖金</t>
  </si>
  <si>
    <t xml:space="preserve">       其中： 行政一次性奖金</t>
  </si>
  <si>
    <t xml:space="preserve">              事业一次性奖金</t>
  </si>
  <si>
    <t xml:space="preserve">              公务员基础性绩效奖</t>
  </si>
  <si>
    <t xml:space="preserve">              事业基础性绩效奖</t>
  </si>
  <si>
    <t>随工资计提的附加支出</t>
  </si>
  <si>
    <t>（1）基本养老保险</t>
  </si>
  <si>
    <t>（2）职业年金</t>
  </si>
  <si>
    <t>（3）医疗保险</t>
  </si>
  <si>
    <t>（4）工伤保险</t>
  </si>
  <si>
    <t>（5）福利费</t>
  </si>
  <si>
    <t>（6）工会经费</t>
  </si>
  <si>
    <t>（7）住房公积金</t>
  </si>
  <si>
    <t>（8）失业保险</t>
  </si>
  <si>
    <t xml:space="preserve"> 离退休人员支出</t>
  </si>
  <si>
    <t>离休医疗费</t>
  </si>
  <si>
    <t>离休生活补助</t>
  </si>
  <si>
    <t>退休生活补助</t>
  </si>
  <si>
    <t xml:space="preserve"> 差额单位人员支出</t>
  </si>
  <si>
    <t>县医院</t>
  </si>
  <si>
    <t>中医院</t>
  </si>
  <si>
    <t>运转类支出</t>
  </si>
  <si>
    <t>公用运转经费</t>
  </si>
  <si>
    <t>行政单位公用经费</t>
  </si>
  <si>
    <t>事业单位公用经费</t>
  </si>
  <si>
    <t>（1）教育部门（不含生均公用经费）</t>
  </si>
  <si>
    <t>（2）卫生部门</t>
  </si>
  <si>
    <t>政法部门公用运转</t>
  </si>
  <si>
    <t>公务接待费</t>
  </si>
  <si>
    <t>培训费</t>
  </si>
  <si>
    <t>离退休公用经费</t>
  </si>
  <si>
    <t>离休</t>
  </si>
  <si>
    <t>退休</t>
  </si>
  <si>
    <t>公务用车经费</t>
  </si>
  <si>
    <t>公务用车运行维护费</t>
  </si>
  <si>
    <t>平台车辆保险费</t>
  </si>
  <si>
    <t>车辆购置</t>
  </si>
  <si>
    <t>特种车辆运行费</t>
  </si>
  <si>
    <t>村组保障支出</t>
  </si>
  <si>
    <t>村（社区）运转经费</t>
  </si>
  <si>
    <t>（1）社区工作经费</t>
  </si>
  <si>
    <t>（2）村委会运转经费</t>
  </si>
  <si>
    <t>（3）村(居)民小组运转经费</t>
  </si>
  <si>
    <t>村组干部工资支出</t>
  </si>
  <si>
    <t>（1）社区干部岗位补贴</t>
  </si>
  <si>
    <t>（2）村委会干部岗位补贴</t>
  </si>
  <si>
    <t>（3）村民小组党组织负责人补助和村民小组长补贴</t>
  </si>
  <si>
    <t>西部志愿者生活补助</t>
  </si>
  <si>
    <t xml:space="preserve">三、 </t>
  </si>
  <si>
    <t>基本民生类支出</t>
  </si>
  <si>
    <t>城乡义务教育中小学公用经费</t>
  </si>
  <si>
    <t>普通高中生均公用经费</t>
  </si>
  <si>
    <t>农村义务教育学生营养改善计划</t>
  </si>
  <si>
    <t>学前教育家庭经济困难学生补助</t>
  </si>
  <si>
    <t>义务教育家庭困难学生补助</t>
  </si>
  <si>
    <t>民族中学寄宿学生生活补助</t>
  </si>
  <si>
    <t>普通高中建档立卡户家庭经济困难学生生活补助</t>
  </si>
  <si>
    <t>普通高中建档立卡户家庭经济困难学生免学杂费</t>
  </si>
  <si>
    <t>中等职业教育学校免学费</t>
  </si>
  <si>
    <t>城乡义务教育学生免教科书费</t>
  </si>
  <si>
    <t>——</t>
  </si>
  <si>
    <t>普通高中国家助学金</t>
  </si>
  <si>
    <t>中等职业学校国家助学金</t>
  </si>
  <si>
    <t>博物馆、纪念馆免费开放补助和公共美术馆、图书馆、文化馆免费开放补助</t>
  </si>
  <si>
    <t>城乡居民基本医疗保险</t>
  </si>
  <si>
    <t>城乡居民基本养老保险</t>
  </si>
  <si>
    <t>财政对城镇职工基本医疗保险基金的补助</t>
  </si>
  <si>
    <t>财政对企业职工基本养老保险基金的补助</t>
  </si>
  <si>
    <t>财政对失业保险基金的补助</t>
  </si>
  <si>
    <t>财政对工伤保险基金的补助</t>
  </si>
  <si>
    <t>城市最低生活保障</t>
  </si>
  <si>
    <t>农村最低生活保障</t>
  </si>
  <si>
    <t>特困供养人员（原五保户）补助</t>
  </si>
  <si>
    <t>重点优抚对象生活困难补助</t>
  </si>
  <si>
    <t>“两参”烈属老红军老党员等部分优抚对象抚恤和生活补助</t>
  </si>
  <si>
    <t>城乡医疗救助</t>
  </si>
  <si>
    <t>临时救助</t>
  </si>
  <si>
    <t>自然灾害生活救助</t>
  </si>
  <si>
    <t>流浪乞讨人员救助</t>
  </si>
  <si>
    <t>孤儿基本生活保障</t>
  </si>
  <si>
    <t>残疾人两项补贴</t>
  </si>
  <si>
    <t>高龄老人补助</t>
  </si>
  <si>
    <t>义务兵家庭优待金</t>
  </si>
  <si>
    <t>自主就业退役士兵一次性经济补助</t>
  </si>
  <si>
    <t>军队移交地方政府离退休人员补助</t>
  </si>
  <si>
    <t>军转干部解困补助</t>
  </si>
  <si>
    <t>国企职工遗留问题政策补助</t>
  </si>
  <si>
    <t>机关事业单位职工及军人抚恤补助</t>
  </si>
  <si>
    <t>基本公共卫生服务</t>
  </si>
  <si>
    <t>计划生育奖励扶助</t>
  </si>
  <si>
    <t>疫情防控</t>
  </si>
  <si>
    <t>防治艾滋病经费</t>
  </si>
  <si>
    <t>政府债务还本付息</t>
  </si>
  <si>
    <t>政府债务付息</t>
  </si>
  <si>
    <t>政府债务发行费用</t>
  </si>
  <si>
    <t>三、</t>
  </si>
  <si>
    <t>消防公用经费</t>
  </si>
  <si>
    <t>看守所（拘留所）在押人员保障经费</t>
  </si>
  <si>
    <t>武警部队伙食补助</t>
  </si>
  <si>
    <t>其他财政补助人员</t>
  </si>
  <si>
    <t>县级其他刚性支出</t>
  </si>
  <si>
    <t xml:space="preserve">    60岁以上老党员补助</t>
  </si>
  <si>
    <t xml:space="preserve">    支持学前教育发展</t>
  </si>
  <si>
    <t xml:space="preserve">    基本公共就业服务</t>
  </si>
  <si>
    <t xml:space="preserve">    基本殡葬服务专项经费</t>
  </si>
  <si>
    <t xml:space="preserve">    乡村医生养老保险缴费补助专项资金</t>
  </si>
  <si>
    <t xml:space="preserve">    双化水库大米补助资金</t>
  </si>
  <si>
    <t xml:space="preserve">    战备水库大米补助</t>
  </si>
  <si>
    <t xml:space="preserve">    秀屏社区移民生活用水补助资金</t>
  </si>
  <si>
    <t xml:space="preserve">    秀屏社区物业管理经费</t>
  </si>
  <si>
    <t xml:space="preserve">    秀屏社区数字电视收视维护经费</t>
  </si>
  <si>
    <t xml:space="preserve">    粮食储备费用</t>
  </si>
  <si>
    <t xml:space="preserve">    拖欠农民工工资保障金</t>
  </si>
  <si>
    <t xml:space="preserve">    路灯电费及维修专项经费                 </t>
  </si>
  <si>
    <t xml:space="preserve">    禄劝县城公共绿化养护管理专项经费（含八个地块）</t>
  </si>
  <si>
    <t xml:space="preserve">    城市雨污管网维护维修专项经费</t>
  </si>
  <si>
    <t xml:space="preserve">    县城环卫清扫保洁、垃圾清运专项经费(城区环卫服务市场化专项资金)</t>
  </si>
  <si>
    <t xml:space="preserve">   县城区市政道路及桥梁年度维护专项资金</t>
  </si>
  <si>
    <t xml:space="preserve">   禄劝县大尖山生活垃圾填埋不明物质倾倒案环境损失鉴定经费</t>
  </si>
  <si>
    <t xml:space="preserve">    封过水库管理补助经费</t>
  </si>
  <si>
    <t xml:space="preserve">    残疾人城乡居民养老保险</t>
  </si>
  <si>
    <t xml:space="preserve">    残疾人参加城乡居民基本医疗保险个缴费补助经费</t>
  </si>
  <si>
    <t xml:space="preserve">    反恐经费</t>
  </si>
  <si>
    <t xml:space="preserve">    维稳经费</t>
  </si>
  <si>
    <t xml:space="preserve">    农业（种植业）保险县级配套专项资金</t>
  </si>
  <si>
    <t xml:space="preserve">    职业年金个人账户记息专项资金</t>
  </si>
  <si>
    <t xml:space="preserve">    麻风病康复村康复人员及看护人员生活经费</t>
  </si>
  <si>
    <t xml:space="preserve">    团山水厂及配套管网工专项资金</t>
  </si>
  <si>
    <t xml:space="preserve">    禄劝县投资审计项目经费</t>
  </si>
  <si>
    <t xml:space="preserve">    县级重大项目前期经费</t>
  </si>
  <si>
    <t xml:space="preserve">    土地储备专项资金</t>
  </si>
  <si>
    <t xml:space="preserve">    长期护理保险</t>
  </si>
  <si>
    <t>其他运转经费</t>
  </si>
  <si>
    <t xml:space="preserve">    会议费</t>
  </si>
  <si>
    <t xml:space="preserve">        人大会议费</t>
  </si>
  <si>
    <t xml:space="preserve">        政协会议费</t>
  </si>
  <si>
    <t xml:space="preserve">        纪委会议费</t>
  </si>
  <si>
    <t xml:space="preserve">        县委会议费</t>
  </si>
  <si>
    <t xml:space="preserve">    人大代表活动、履职经费</t>
  </si>
  <si>
    <t xml:space="preserve">    政协委员活动、履职经费</t>
  </si>
  <si>
    <t xml:space="preserve">    基层党建经费</t>
  </si>
  <si>
    <t xml:space="preserve">    部门业务费</t>
  </si>
  <si>
    <t>四、</t>
  </si>
  <si>
    <t>五、</t>
  </si>
  <si>
    <t>六、</t>
  </si>
  <si>
    <t>增人增资</t>
  </si>
  <si>
    <t>政府综合目标考核奖</t>
  </si>
  <si>
    <t>成本性支出（非税收入返还）</t>
  </si>
  <si>
    <t>表4</t>
  </si>
  <si>
    <t>2023年政府性基金收支预算表</t>
  </si>
  <si>
    <t>收入总计</t>
  </si>
  <si>
    <t>一、地方政府性基金收入</t>
  </si>
  <si>
    <t>国有土地使用权出让收入</t>
  </si>
  <si>
    <t>其他地方自行试点项目收益专项债券对应项目专项收入</t>
  </si>
  <si>
    <t>中医院整体搬迁建设项目收入</t>
  </si>
  <si>
    <t xml:space="preserve">禄劝工业园区农特产品、西柚果汁、野生菌深加工标准化厂房建设项目收入
</t>
  </si>
  <si>
    <t>其他政府性基金收入</t>
  </si>
  <si>
    <t>二、转移性收入</t>
  </si>
  <si>
    <t>政府性基金补助收入</t>
  </si>
  <si>
    <t>上年结转结余收入</t>
  </si>
  <si>
    <t>三、债务转贷收入</t>
  </si>
  <si>
    <t>地方政府专项债务转贷收入</t>
  </si>
  <si>
    <t>再融资置换专项债券转贷收入</t>
  </si>
  <si>
    <t>支出总计</t>
  </si>
  <si>
    <t>一、地方政府性基金支出</t>
  </si>
  <si>
    <t>地方政府专项债券付息支出</t>
  </si>
  <si>
    <t>地方政府专项债券发行费用支出</t>
  </si>
  <si>
    <t>国有土地使用权出让收入安排的支出</t>
  </si>
  <si>
    <t>其他政府性基金预算支出</t>
  </si>
  <si>
    <t>上级专款支出</t>
  </si>
  <si>
    <t>二、转移性支出</t>
  </si>
  <si>
    <t>专项债务还本支出</t>
  </si>
  <si>
    <t>调入一般公共预算</t>
  </si>
  <si>
    <t>结转结余</t>
  </si>
  <si>
    <t>表5</t>
  </si>
  <si>
    <t>2023年国有资本经营收支预算表</t>
  </si>
  <si>
    <t>本级收入</t>
  </si>
  <si>
    <t>国有资本经营收入</t>
  </si>
  <si>
    <t>上级补助补助收入</t>
  </si>
  <si>
    <t>本级支出</t>
  </si>
  <si>
    <t>国有资本经营支出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</si>
</sst>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  <numFmt numFmtId="178" formatCode="0_);[Red]\(0\)"/>
    <numFmt numFmtId="179" formatCode="#,##0_);\(#,##0\)"/>
  </numFmts>
  <fonts count="55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微软雅黑"/>
      <charset val="134"/>
    </font>
    <font>
      <sz val="12"/>
      <name val="宋体"/>
      <charset val="134"/>
    </font>
    <font>
      <sz val="16"/>
      <name val="黑体"/>
      <charset val="134"/>
    </font>
    <font>
      <sz val="12"/>
      <name val="仿宋_GB2312"/>
      <charset val="134"/>
    </font>
    <font>
      <sz val="1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indexed="8"/>
      <name val="Times New Roman"/>
      <charset val="134"/>
    </font>
    <font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6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4"/>
      <color indexed="8"/>
      <name val="Times New Roman"/>
      <charset val="134"/>
    </font>
    <font>
      <sz val="14"/>
      <name val="宋体"/>
      <charset val="134"/>
    </font>
    <font>
      <sz val="16"/>
      <color indexed="8"/>
      <name val="黑体"/>
      <charset val="134"/>
    </font>
    <font>
      <sz val="11"/>
      <color indexed="8"/>
      <name val="宋体"/>
      <charset val="134"/>
    </font>
    <font>
      <b/>
      <sz val="12"/>
      <color indexed="8"/>
      <name val="黑体"/>
      <charset val="134"/>
    </font>
    <font>
      <sz val="12"/>
      <color indexed="8"/>
      <name val="黑体"/>
      <charset val="134"/>
    </font>
    <font>
      <sz val="12"/>
      <color indexed="8"/>
      <name val="Times New Roman"/>
      <charset val="134"/>
    </font>
    <font>
      <sz val="12"/>
      <color theme="1"/>
      <name val="黑体"/>
      <charset val="134"/>
    </font>
    <font>
      <sz val="10"/>
      <color indexed="8"/>
      <name val="宋体"/>
      <charset val="134"/>
    </font>
    <font>
      <b/>
      <sz val="14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9" applyNumberFormat="0" applyFill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41" fillId="0" borderId="10" applyNumberFormat="0" applyFill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47" fillId="13" borderId="11" applyNumberFormat="0" applyAlignment="0" applyProtection="0">
      <alignment vertical="center"/>
    </xf>
    <xf numFmtId="0" fontId="48" fillId="13" borderId="7" applyNumberFormat="0" applyAlignment="0" applyProtection="0">
      <alignment vertical="center"/>
    </xf>
    <xf numFmtId="0" fontId="49" fillId="14" borderId="12" applyNumberFormat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54" fillId="0" borderId="0">
      <alignment vertical="top"/>
      <protection locked="0"/>
    </xf>
  </cellStyleXfs>
  <cellXfs count="1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5" fillId="0" borderId="0" xfId="0" applyFont="1">
      <alignment vertical="center"/>
    </xf>
    <xf numFmtId="0" fontId="4" fillId="0" borderId="0" xfId="0" applyFont="1" applyFill="1" applyAlignment="1" applyProtection="1">
      <alignment horizontal="left" vertical="top"/>
      <protection locked="0"/>
    </xf>
    <xf numFmtId="0" fontId="3" fillId="0" borderId="0" xfId="0" applyFont="1" applyFill="1" applyAlignment="1" applyProtection="1">
      <alignment horizontal="center" vertical="top"/>
      <protection locked="0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left" vertical="center"/>
    </xf>
    <xf numFmtId="0" fontId="8" fillId="0" borderId="0" xfId="0" applyFont="1" applyAlignment="1">
      <alignment horizontal="right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>
      <alignment vertical="center"/>
    </xf>
    <xf numFmtId="3" fontId="1" fillId="0" borderId="0" xfId="0" applyNumberFormat="1" applyFont="1" applyBorder="1">
      <alignment vertical="center"/>
    </xf>
    <xf numFmtId="3" fontId="9" fillId="0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3" fontId="9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>
      <alignment vertical="center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left" vertical="center" wrapText="1"/>
    </xf>
    <xf numFmtId="3" fontId="10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>
      <alignment vertical="center"/>
    </xf>
    <xf numFmtId="49" fontId="10" fillId="2" borderId="1" xfId="0" applyNumberFormat="1" applyFont="1" applyFill="1" applyBorder="1" applyAlignment="1" applyProtection="1">
      <alignment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vertical="center" wrapText="1"/>
    </xf>
    <xf numFmtId="176" fontId="10" fillId="0" borderId="1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vertical="center" wrapText="1"/>
    </xf>
    <xf numFmtId="176" fontId="9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9" fillId="0" borderId="3" xfId="0" applyNumberFormat="1" applyFont="1" applyFill="1" applyBorder="1" applyAlignment="1" applyProtection="1">
      <alignment horizontal="left" vertical="center" wrapText="1"/>
    </xf>
    <xf numFmtId="3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vertical="center" wrapText="1"/>
    </xf>
    <xf numFmtId="3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 wrapText="1"/>
    </xf>
    <xf numFmtId="3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 applyProtection="1">
      <alignment vertical="center" wrapText="1"/>
    </xf>
    <xf numFmtId="49" fontId="9" fillId="2" borderId="2" xfId="0" applyNumberFormat="1" applyFont="1" applyFill="1" applyBorder="1" applyAlignment="1" applyProtection="1">
      <alignment horizontal="left" vertical="center" wrapText="1"/>
    </xf>
    <xf numFmtId="49" fontId="9" fillId="2" borderId="3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Fill="1" applyBorder="1">
      <alignment vertical="center"/>
    </xf>
    <xf numFmtId="3" fontId="0" fillId="0" borderId="0" xfId="0" applyNumberFormat="1">
      <alignment vertical="center"/>
    </xf>
    <xf numFmtId="0" fontId="12" fillId="0" borderId="1" xfId="0" applyFont="1" applyFill="1" applyBorder="1" applyAlignment="1">
      <alignment vertical="center" wrapText="1"/>
    </xf>
    <xf numFmtId="0" fontId="13" fillId="2" borderId="0" xfId="0" applyFont="1" applyFill="1">
      <alignment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0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9" fillId="2" borderId="1" xfId="0" applyNumberFormat="1" applyFont="1" applyFill="1" applyBorder="1" applyAlignment="1">
      <alignment horizontal="center" vertical="center" wrapText="1"/>
    </xf>
    <xf numFmtId="178" fontId="16" fillId="2" borderId="1" xfId="0" applyNumberFormat="1" applyFont="1" applyFill="1" applyBorder="1" applyAlignment="1">
      <alignment horizontal="center" vertical="center" wrapText="1"/>
    </xf>
    <xf numFmtId="0" fontId="9" fillId="2" borderId="1" xfId="49" applyFont="1" applyFill="1" applyBorder="1" applyAlignment="1" applyProtection="1">
      <alignment horizontal="center" vertical="center" wrapText="1"/>
    </xf>
    <xf numFmtId="177" fontId="17" fillId="0" borderId="1" xfId="49" applyNumberFormat="1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9" fillId="2" borderId="1" xfId="49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 applyProtection="1">
      <alignment horizontal="left" vertical="center" wrapText="1"/>
    </xf>
    <xf numFmtId="176" fontId="18" fillId="2" borderId="1" xfId="0" applyNumberFormat="1" applyFont="1" applyFill="1" applyBorder="1" applyAlignment="1">
      <alignment horizontal="center" vertical="center" wrapText="1"/>
    </xf>
    <xf numFmtId="0" fontId="10" fillId="2" borderId="1" xfId="49" applyFont="1" applyFill="1" applyBorder="1" applyAlignment="1" applyProtection="1">
      <alignment vertical="center" wrapText="1"/>
    </xf>
    <xf numFmtId="177" fontId="13" fillId="2" borderId="0" xfId="0" applyNumberFormat="1" applyFont="1" applyFill="1">
      <alignment vertical="center"/>
    </xf>
    <xf numFmtId="176" fontId="18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left" vertical="center" wrapText="1"/>
    </xf>
    <xf numFmtId="0" fontId="9" fillId="2" borderId="2" xfId="49" applyFont="1" applyFill="1" applyBorder="1" applyAlignment="1" applyProtection="1">
      <alignment horizontal="center" vertical="center" wrapText="1"/>
    </xf>
    <xf numFmtId="0" fontId="9" fillId="2" borderId="3" xfId="49" applyFont="1" applyFill="1" applyBorder="1" applyAlignment="1" applyProtection="1">
      <alignment horizontal="center" vertical="center" wrapText="1"/>
    </xf>
    <xf numFmtId="177" fontId="9" fillId="2" borderId="1" xfId="0" applyNumberFormat="1" applyFont="1" applyFill="1" applyBorder="1" applyAlignment="1">
      <alignment horizontal="center" vertical="center"/>
    </xf>
    <xf numFmtId="0" fontId="19" fillId="2" borderId="1" xfId="49" applyFont="1" applyFill="1" applyBorder="1" applyAlignment="1" applyProtection="1">
      <alignment horizontal="center" vertical="center" wrapText="1"/>
    </xf>
    <xf numFmtId="0" fontId="19" fillId="2" borderId="1" xfId="49" applyFont="1" applyFill="1" applyBorder="1" applyAlignment="1" applyProtection="1">
      <alignment horizontal="left" vertical="center" wrapText="1"/>
    </xf>
    <xf numFmtId="0" fontId="13" fillId="2" borderId="1" xfId="49" applyFont="1" applyFill="1" applyBorder="1" applyAlignment="1" applyProtection="1">
      <alignment horizontal="center" vertical="center" wrapText="1"/>
    </xf>
    <xf numFmtId="0" fontId="13" fillId="2" borderId="1" xfId="49" applyFont="1" applyFill="1" applyBorder="1" applyAlignment="1" applyProtection="1">
      <alignment horizontal="left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49" fontId="15" fillId="2" borderId="1" xfId="49" applyNumberFormat="1" applyFont="1" applyFill="1" applyBorder="1" applyAlignment="1" applyProtection="1">
      <alignment vertical="center" wrapText="1"/>
    </xf>
    <xf numFmtId="0" fontId="10" fillId="2" borderId="1" xfId="0" applyFont="1" applyFill="1" applyBorder="1" applyAlignment="1">
      <alignment vertical="center" wrapText="1"/>
    </xf>
    <xf numFmtId="49" fontId="0" fillId="2" borderId="1" xfId="49" applyNumberFormat="1" applyFont="1" applyFill="1" applyBorder="1" applyAlignment="1" applyProtection="1">
      <alignment vertical="center" wrapText="1"/>
    </xf>
    <xf numFmtId="49" fontId="15" fillId="2" borderId="3" xfId="49" applyNumberFormat="1" applyFont="1" applyFill="1" applyBorder="1" applyAlignment="1" applyProtection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179" fontId="19" fillId="2" borderId="1" xfId="0" applyNumberFormat="1" applyFont="1" applyFill="1" applyBorder="1" applyAlignment="1">
      <alignment horizontal="center" vertical="center"/>
    </xf>
    <xf numFmtId="178" fontId="13" fillId="2" borderId="1" xfId="0" applyNumberFormat="1" applyFont="1" applyFill="1" applyBorder="1" applyAlignment="1">
      <alignment horizontal="center" vertical="center"/>
    </xf>
    <xf numFmtId="0" fontId="21" fillId="3" borderId="0" xfId="0" applyFont="1" applyFill="1" applyAlignment="1" applyProtection="1">
      <alignment vertical="center"/>
      <protection locked="0"/>
    </xf>
    <xf numFmtId="0" fontId="8" fillId="3" borderId="0" xfId="0" applyFont="1" applyFill="1" applyAlignment="1" applyProtection="1">
      <alignment vertical="center"/>
      <protection locked="0"/>
    </xf>
    <xf numFmtId="0" fontId="22" fillId="0" borderId="0" xfId="0" applyFont="1" applyAlignment="1" applyProtection="1">
      <alignment horizontal="center" vertical="top"/>
      <protection locked="0"/>
    </xf>
    <xf numFmtId="0" fontId="22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1" fillId="3" borderId="0" xfId="0" applyFont="1" applyFill="1" applyAlignment="1" applyProtection="1">
      <alignment vertical="center" wrapText="1"/>
    </xf>
    <xf numFmtId="0" fontId="21" fillId="3" borderId="0" xfId="0" applyFont="1" applyFill="1" applyAlignment="1" applyProtection="1">
      <alignment horizontal="center" vertical="center" wrapText="1"/>
    </xf>
    <xf numFmtId="0" fontId="8" fillId="3" borderId="0" xfId="0" applyFont="1" applyFill="1" applyAlignment="1" applyProtection="1">
      <alignment vertical="center" wrapText="1"/>
    </xf>
    <xf numFmtId="0" fontId="23" fillId="3" borderId="0" xfId="0" applyFont="1" applyFill="1" applyAlignment="1" applyProtection="1">
      <alignment horizontal="right" vertical="center" wrapText="1"/>
    </xf>
    <xf numFmtId="0" fontId="24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</xf>
    <xf numFmtId="177" fontId="25" fillId="0" borderId="1" xfId="49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13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6" fillId="0" borderId="0" xfId="0" applyFont="1" applyFill="1">
      <alignment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0" fontId="2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/>
      <protection locked="0"/>
    </xf>
    <xf numFmtId="0" fontId="27" fillId="0" borderId="0" xfId="0" applyFont="1" applyFill="1" applyAlignment="1">
      <alignment horizontal="center" vertical="center" wrapText="1"/>
    </xf>
    <xf numFmtId="177" fontId="28" fillId="0" borderId="6" xfId="0" applyNumberFormat="1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horizontal="center" vertical="center" wrapText="1"/>
    </xf>
    <xf numFmtId="176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176" fontId="13" fillId="0" borderId="0" xfId="0" applyNumberFormat="1" applyFont="1" applyFill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76" fontId="3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177" fontId="30" fillId="0" borderId="1" xfId="0" applyNumberFormat="1" applyFont="1" applyFill="1" applyBorder="1" applyAlignment="1">
      <alignment horizontal="center" vertical="center" wrapText="1"/>
    </xf>
    <xf numFmtId="177" fontId="20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177" fontId="32" fillId="0" borderId="1" xfId="0" applyNumberFormat="1" applyFont="1" applyFill="1" applyBorder="1" applyAlignment="1">
      <alignment horizontal="center" vertical="center" wrapText="1"/>
    </xf>
    <xf numFmtId="0" fontId="20" fillId="0" borderId="1" xfId="49" applyFont="1" applyFill="1" applyBorder="1" applyAlignment="1" applyProtection="1">
      <alignment horizontal="left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vertical="center" wrapText="1"/>
    </xf>
    <xf numFmtId="0" fontId="34" fillId="0" borderId="1" xfId="49" applyFont="1" applyFill="1" applyBorder="1" applyAlignment="1" applyProtection="1">
      <alignment horizontal="center" vertical="center" wrapText="1"/>
    </xf>
    <xf numFmtId="0" fontId="34" fillId="0" borderId="2" xfId="49" applyFont="1" applyFill="1" applyBorder="1" applyAlignment="1" applyProtection="1">
      <alignment horizontal="center" vertical="center" wrapText="1"/>
    </xf>
    <xf numFmtId="0" fontId="34" fillId="0" borderId="3" xfId="49" applyFont="1" applyFill="1" applyBorder="1" applyAlignment="1" applyProtection="1">
      <alignment horizontal="center" vertical="center" wrapText="1"/>
    </xf>
    <xf numFmtId="176" fontId="25" fillId="0" borderId="1" xfId="49" applyNumberFormat="1" applyFont="1" applyFill="1" applyBorder="1" applyAlignment="1" applyProtection="1">
      <alignment horizontal="center" vertical="center" wrapText="1"/>
    </xf>
    <xf numFmtId="176" fontId="26" fillId="0" borderId="0" xfId="0" applyNumberFormat="1" applyFont="1" applyFill="1">
      <alignment vertical="center"/>
    </xf>
    <xf numFmtId="176" fontId="0" fillId="0" borderId="0" xfId="0" applyNumberForma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K36"/>
  <sheetViews>
    <sheetView tabSelected="1" view="pageBreakPreview" zoomScale="85" zoomScaleNormal="100" topLeftCell="A19" workbookViewId="0">
      <selection activeCell="L12" sqref="L12"/>
    </sheetView>
  </sheetViews>
  <sheetFormatPr defaultColWidth="9" defaultRowHeight="13.5"/>
  <cols>
    <col min="1" max="1" width="11.75" style="115" customWidth="1"/>
    <col min="2" max="2" width="31.875" style="116" customWidth="1"/>
    <col min="3" max="3" width="24.375" style="117" customWidth="1"/>
    <col min="4" max="4" width="12" style="115" customWidth="1"/>
    <col min="5" max="5" width="31" style="116" customWidth="1"/>
    <col min="6" max="6" width="24.125" style="117" customWidth="1"/>
    <col min="7" max="7" width="10.875" style="118" customWidth="1"/>
    <col min="8" max="8" width="9.5" style="118" customWidth="1"/>
    <col min="9" max="9" width="10.875" style="118" customWidth="1"/>
    <col min="10" max="10" width="10.5" style="118" customWidth="1"/>
    <col min="11" max="11" width="10.125" style="118" customWidth="1"/>
    <col min="12" max="12" width="9.5" style="118" customWidth="1"/>
    <col min="13" max="16384" width="9" style="118"/>
  </cols>
  <sheetData>
    <row r="1" ht="34.5" customHeight="1" spans="1:2">
      <c r="A1" s="119" t="s">
        <v>0</v>
      </c>
      <c r="B1" s="120"/>
    </row>
    <row r="2" ht="31.5" customHeight="1" spans="1:6">
      <c r="A2" s="121" t="s">
        <v>1</v>
      </c>
      <c r="B2" s="121"/>
      <c r="C2" s="121"/>
      <c r="D2" s="121"/>
      <c r="E2" s="121"/>
      <c r="F2" s="121"/>
    </row>
    <row r="3" spans="1:6">
      <c r="A3" s="122" t="s">
        <v>2</v>
      </c>
      <c r="B3" s="122"/>
      <c r="C3" s="122"/>
      <c r="D3" s="122"/>
      <c r="E3" s="122"/>
      <c r="F3" s="122"/>
    </row>
    <row r="4" ht="45.75" customHeight="1" spans="1:6">
      <c r="A4" s="123" t="s">
        <v>3</v>
      </c>
      <c r="B4" s="123"/>
      <c r="C4" s="124" t="s">
        <v>4</v>
      </c>
      <c r="D4" s="123" t="s">
        <v>5</v>
      </c>
      <c r="E4" s="123"/>
      <c r="F4" s="124" t="s">
        <v>4</v>
      </c>
    </row>
    <row r="5" s="112" customFormat="1" ht="45.75" customHeight="1" spans="1:7">
      <c r="A5" s="123" t="s">
        <v>6</v>
      </c>
      <c r="B5" s="125" t="s">
        <v>7</v>
      </c>
      <c r="C5" s="104">
        <f>C6+C7</f>
        <v>60000</v>
      </c>
      <c r="D5" s="123" t="s">
        <v>6</v>
      </c>
      <c r="E5" s="125" t="s">
        <v>8</v>
      </c>
      <c r="F5" s="104">
        <f>F6+F10</f>
        <v>373659.548</v>
      </c>
      <c r="G5" s="126"/>
    </row>
    <row r="6" ht="45.75" customHeight="1" spans="1:6">
      <c r="A6" s="127" t="s">
        <v>9</v>
      </c>
      <c r="B6" s="128" t="s">
        <v>10</v>
      </c>
      <c r="C6" s="129">
        <v>45000</v>
      </c>
      <c r="D6" s="130" t="s">
        <v>11</v>
      </c>
      <c r="E6" s="131"/>
      <c r="F6" s="132">
        <f>F7+F8+F9</f>
        <v>244158.6</v>
      </c>
    </row>
    <row r="7" ht="45.75" customHeight="1" spans="1:10">
      <c r="A7" s="127" t="s">
        <v>12</v>
      </c>
      <c r="B7" s="128" t="s">
        <v>13</v>
      </c>
      <c r="C7" s="129">
        <v>15000</v>
      </c>
      <c r="D7" s="133" t="s">
        <v>9</v>
      </c>
      <c r="E7" s="134" t="s">
        <v>14</v>
      </c>
      <c r="F7" s="135">
        <f>'表3 地方一般公共预算支出明细表'!C7</f>
        <v>179719</v>
      </c>
      <c r="J7" s="139"/>
    </row>
    <row r="8" s="112" customFormat="1" ht="45.75" customHeight="1" spans="1:13">
      <c r="A8" s="123" t="s">
        <v>15</v>
      </c>
      <c r="B8" s="125" t="s">
        <v>16</v>
      </c>
      <c r="C8" s="104">
        <f>C9+C13+C14+C18+C19</f>
        <v>387117</v>
      </c>
      <c r="D8" s="133" t="s">
        <v>12</v>
      </c>
      <c r="E8" s="134" t="s">
        <v>17</v>
      </c>
      <c r="F8" s="135">
        <f>'表3 地方一般公共预算支出明细表'!C40</f>
        <v>12859</v>
      </c>
      <c r="I8" s="118"/>
      <c r="J8" s="118"/>
      <c r="K8" s="118"/>
      <c r="L8" s="139"/>
      <c r="M8" s="118"/>
    </row>
    <row r="9" s="113" customFormat="1" ht="45.75" customHeight="1" spans="1:13">
      <c r="A9" s="136" t="s">
        <v>9</v>
      </c>
      <c r="B9" s="134" t="s">
        <v>18</v>
      </c>
      <c r="C9" s="137">
        <f>SUM(C10:C12)</f>
        <v>303224</v>
      </c>
      <c r="D9" s="133" t="s">
        <v>19</v>
      </c>
      <c r="E9" s="134" t="s">
        <v>20</v>
      </c>
      <c r="F9" s="135">
        <f>'表3 地方一般公共预算支出明细表'!C67</f>
        <v>51580.6</v>
      </c>
      <c r="I9" s="118"/>
      <c r="J9" s="118"/>
      <c r="K9" s="118"/>
      <c r="L9" s="118"/>
      <c r="M9" s="118"/>
    </row>
    <row r="10" ht="45.75" customHeight="1" spans="1:7">
      <c r="A10" s="133">
        <v>1</v>
      </c>
      <c r="B10" s="134" t="s">
        <v>21</v>
      </c>
      <c r="C10" s="138">
        <f>'表2 一般公共预算收入明细表'!C30</f>
        <v>10020</v>
      </c>
      <c r="D10" s="130" t="s">
        <v>22</v>
      </c>
      <c r="E10" s="131"/>
      <c r="F10" s="135">
        <f>SUM(F11:F13,F14:F16)</f>
        <v>129500.948</v>
      </c>
      <c r="G10" s="139"/>
    </row>
    <row r="11" ht="45.75" customHeight="1" spans="1:7">
      <c r="A11" s="133">
        <v>2</v>
      </c>
      <c r="B11" s="134" t="s">
        <v>23</v>
      </c>
      <c r="C11" s="138">
        <f>'表2 一般公共预算收入明细表'!C34</f>
        <v>222220</v>
      </c>
      <c r="D11" s="133" t="s">
        <v>9</v>
      </c>
      <c r="E11" s="134" t="s">
        <v>24</v>
      </c>
      <c r="F11" s="82">
        <f>'表3 地方一般公共预算支出明细表'!C111+'表3 地方一般公共预算支出明细表'!C112</f>
        <v>2900</v>
      </c>
      <c r="G11" s="139"/>
    </row>
    <row r="12" ht="45.75" customHeight="1" spans="1:7">
      <c r="A12" s="133">
        <v>3</v>
      </c>
      <c r="B12" s="134" t="s">
        <v>25</v>
      </c>
      <c r="C12" s="138">
        <f>'表2 一般公共预算收入明细表'!C58</f>
        <v>70984</v>
      </c>
      <c r="D12" s="133" t="s">
        <v>12</v>
      </c>
      <c r="E12" s="134" t="s">
        <v>26</v>
      </c>
      <c r="F12" s="82">
        <v>4646.948</v>
      </c>
      <c r="G12" s="139"/>
    </row>
    <row r="13" ht="45.75" customHeight="1" spans="1:12">
      <c r="A13" s="133" t="s">
        <v>12</v>
      </c>
      <c r="B13" s="134" t="s">
        <v>27</v>
      </c>
      <c r="C13" s="138">
        <f>'表2 一般公共预算收入明细表'!C76</f>
        <v>12893</v>
      </c>
      <c r="D13" s="133" t="s">
        <v>19</v>
      </c>
      <c r="E13" s="134" t="s">
        <v>28</v>
      </c>
      <c r="F13" s="82">
        <v>29373</v>
      </c>
      <c r="G13" s="139"/>
      <c r="H13" s="140"/>
      <c r="L13" s="139"/>
    </row>
    <row r="14" ht="45.75" customHeight="1" spans="1:10">
      <c r="A14" s="133" t="s">
        <v>19</v>
      </c>
      <c r="B14" s="134" t="s">
        <v>29</v>
      </c>
      <c r="C14" s="141">
        <f>C15+C16+C17</f>
        <v>53000</v>
      </c>
      <c r="D14" s="133" t="s">
        <v>30</v>
      </c>
      <c r="E14" s="134" t="s">
        <v>31</v>
      </c>
      <c r="F14" s="82">
        <f>'表3 地方一般公共预算支出明细表'!C161</f>
        <v>70481</v>
      </c>
      <c r="J14" s="139"/>
    </row>
    <row r="15" ht="45.75" customHeight="1" spans="1:6">
      <c r="A15" s="133" t="s">
        <v>32</v>
      </c>
      <c r="B15" s="142" t="s">
        <v>33</v>
      </c>
      <c r="C15" s="141">
        <f>'表2 一般公共预算收入明细表'!C78</f>
        <v>30000</v>
      </c>
      <c r="D15" s="133" t="s">
        <v>34</v>
      </c>
      <c r="E15" s="134" t="s">
        <v>35</v>
      </c>
      <c r="F15" s="82">
        <f>'表3 地方一般公共预算支出明细表'!C162</f>
        <v>4000</v>
      </c>
    </row>
    <row r="16" ht="45.75" customHeight="1" spans="1:9">
      <c r="A16" s="133" t="s">
        <v>36</v>
      </c>
      <c r="B16" s="142" t="s">
        <v>37</v>
      </c>
      <c r="C16" s="141">
        <f>'表2 一般公共预算收入明细表'!C79</f>
        <v>200</v>
      </c>
      <c r="D16" s="133" t="s">
        <v>38</v>
      </c>
      <c r="E16" s="134" t="s">
        <v>39</v>
      </c>
      <c r="F16" s="82">
        <f>SUM(F17:F20)</f>
        <v>18100</v>
      </c>
      <c r="I16" s="139"/>
    </row>
    <row r="17" ht="45.75" customHeight="1" spans="1:9">
      <c r="A17" s="133" t="s">
        <v>40</v>
      </c>
      <c r="B17" s="134" t="s">
        <v>41</v>
      </c>
      <c r="C17" s="141">
        <f>'表2 一般公共预算收入明细表'!C80</f>
        <v>22800</v>
      </c>
      <c r="D17" s="133" t="s">
        <v>32</v>
      </c>
      <c r="E17" s="134" t="s">
        <v>42</v>
      </c>
      <c r="F17" s="82">
        <f>'表3 地方一般公共预算支出明细表'!C164</f>
        <v>3000</v>
      </c>
      <c r="I17" s="139"/>
    </row>
    <row r="18" ht="45.75" customHeight="1" spans="1:10">
      <c r="A18" s="133" t="s">
        <v>19</v>
      </c>
      <c r="B18" s="134" t="s">
        <v>43</v>
      </c>
      <c r="C18" s="141">
        <v>18000</v>
      </c>
      <c r="D18" s="133" t="s">
        <v>36</v>
      </c>
      <c r="E18" s="134" t="s">
        <v>44</v>
      </c>
      <c r="F18" s="82">
        <f>'表3 地方一般公共预算支出明细表'!C165</f>
        <v>9500</v>
      </c>
      <c r="I18" s="140"/>
      <c r="J18" s="104"/>
    </row>
    <row r="19" ht="45.75" customHeight="1" spans="1:9">
      <c r="A19" s="133" t="s">
        <v>30</v>
      </c>
      <c r="B19" s="134" t="s">
        <v>45</v>
      </c>
      <c r="C19" s="141">
        <v>0</v>
      </c>
      <c r="D19" s="133" t="s">
        <v>40</v>
      </c>
      <c r="E19" s="134" t="s">
        <v>46</v>
      </c>
      <c r="F19" s="82">
        <f>'表3 地方一般公共预算支出明细表'!C166</f>
        <v>3600</v>
      </c>
      <c r="I19" s="139"/>
    </row>
    <row r="20" ht="45.75" customHeight="1" spans="1:6">
      <c r="A20" s="133"/>
      <c r="B20" s="134"/>
      <c r="C20" s="138"/>
      <c r="D20" s="133" t="s">
        <v>47</v>
      </c>
      <c r="E20" s="134" t="s">
        <v>48</v>
      </c>
      <c r="F20" s="82">
        <f>'表3 地方一般公共预算支出明细表'!C167</f>
        <v>2000</v>
      </c>
    </row>
    <row r="21" ht="45.75" customHeight="1" spans="1:6">
      <c r="A21" s="143"/>
      <c r="B21" s="142"/>
      <c r="C21" s="138"/>
      <c r="D21" s="144" t="s">
        <v>15</v>
      </c>
      <c r="E21" s="145" t="s">
        <v>49</v>
      </c>
      <c r="F21" s="104">
        <f>SUM(F22:F25)</f>
        <v>73457</v>
      </c>
    </row>
    <row r="22" ht="45.75" customHeight="1" spans="1:63">
      <c r="A22" s="146"/>
      <c r="B22" s="142"/>
      <c r="C22" s="138"/>
      <c r="D22" s="133" t="s">
        <v>9</v>
      </c>
      <c r="E22" s="134" t="s">
        <v>50</v>
      </c>
      <c r="F22" s="82">
        <v>23186</v>
      </c>
      <c r="BK22" s="113" t="s">
        <v>51</v>
      </c>
    </row>
    <row r="23" ht="45.75" customHeight="1" spans="1:6">
      <c r="A23" s="147"/>
      <c r="B23" s="148"/>
      <c r="C23" s="141"/>
      <c r="D23" s="133" t="s">
        <v>12</v>
      </c>
      <c r="E23" s="134" t="s">
        <v>52</v>
      </c>
      <c r="F23" s="135"/>
    </row>
    <row r="24" ht="45.75" customHeight="1" spans="1:6">
      <c r="A24" s="147"/>
      <c r="B24" s="148"/>
      <c r="C24" s="141"/>
      <c r="D24" s="133" t="s">
        <v>19</v>
      </c>
      <c r="E24" s="134" t="s">
        <v>53</v>
      </c>
      <c r="F24" s="82">
        <v>7850</v>
      </c>
    </row>
    <row r="25" ht="45.75" customHeight="1" spans="1:10">
      <c r="A25" s="147"/>
      <c r="B25" s="148"/>
      <c r="C25" s="141"/>
      <c r="D25" s="133" t="s">
        <v>30</v>
      </c>
      <c r="E25" s="134" t="s">
        <v>54</v>
      </c>
      <c r="F25" s="135">
        <f>42441-20</f>
        <v>42421</v>
      </c>
      <c r="G25" s="140"/>
      <c r="H25" s="140"/>
      <c r="I25" s="139"/>
      <c r="J25" s="140"/>
    </row>
    <row r="26" ht="45.75" customHeight="1" spans="1:13">
      <c r="A26" s="149" t="s">
        <v>55</v>
      </c>
      <c r="B26" s="149"/>
      <c r="C26" s="104">
        <f>C5+C8</f>
        <v>447117</v>
      </c>
      <c r="D26" s="150" t="s">
        <v>56</v>
      </c>
      <c r="E26" s="151"/>
      <c r="F26" s="152">
        <f>F21+F5</f>
        <v>447116.548</v>
      </c>
      <c r="G26" s="153"/>
      <c r="H26" s="139"/>
      <c r="I26" s="153"/>
      <c r="J26" s="114"/>
      <c r="K26" s="114"/>
      <c r="L26" s="114"/>
      <c r="M26" s="114"/>
    </row>
    <row r="27" ht="42.75" customHeight="1" spans="7:8">
      <c r="G27" s="139"/>
      <c r="H27" s="139"/>
    </row>
    <row r="28" ht="27.75" customHeight="1"/>
    <row r="29" ht="27.75" customHeight="1"/>
    <row r="30" ht="27.75" customHeight="1"/>
    <row r="31" ht="27.75" customHeight="1"/>
    <row r="32" ht="27.75" customHeight="1" spans="8:8">
      <c r="H32" s="139"/>
    </row>
    <row r="33" ht="27.75" customHeight="1"/>
    <row r="34" s="114" customFormat="1" ht="27.75" customHeight="1" spans="1:13">
      <c r="A34" s="115"/>
      <c r="B34" s="116"/>
      <c r="C34" s="117"/>
      <c r="D34" s="115"/>
      <c r="E34" s="154"/>
      <c r="F34" s="117"/>
      <c r="G34" s="118"/>
      <c r="I34" s="118"/>
      <c r="J34" s="118"/>
      <c r="K34" s="118"/>
      <c r="L34" s="118"/>
      <c r="M34" s="118"/>
    </row>
    <row r="36" spans="8:8">
      <c r="H36" s="139"/>
    </row>
  </sheetData>
  <mergeCells count="8">
    <mergeCell ref="A2:F2"/>
    <mergeCell ref="A3:F3"/>
    <mergeCell ref="A4:B4"/>
    <mergeCell ref="D4:E4"/>
    <mergeCell ref="D6:E6"/>
    <mergeCell ref="D10:E10"/>
    <mergeCell ref="A26:B26"/>
    <mergeCell ref="D26:E26"/>
  </mergeCells>
  <pageMargins left="0.905511811023622" right="0.708661417322835" top="0.748031496062992" bottom="0.748031496062992" header="0.31496062992126" footer="0.31496062992126"/>
  <pageSetup paperSize="9" scale="64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workbookViewId="0">
      <selection activeCell="C81" sqref="C81"/>
    </sheetView>
  </sheetViews>
  <sheetFormatPr defaultColWidth="9" defaultRowHeight="13.5" outlineLevelCol="2"/>
  <cols>
    <col min="1" max="1" width="9" style="94"/>
    <col min="2" max="2" width="51.375" style="93" customWidth="1"/>
    <col min="3" max="3" width="18.5" style="93" customWidth="1"/>
    <col min="4" max="16384" width="9" style="95"/>
  </cols>
  <sheetData>
    <row r="1" ht="14.25" spans="1:3">
      <c r="A1" s="96" t="s">
        <v>57</v>
      </c>
      <c r="B1" s="97"/>
      <c r="C1" s="97" t="str">
        <f>""</f>
        <v/>
      </c>
    </row>
    <row r="2" s="92" customFormat="1" ht="20.25" customHeight="1" spans="1:3">
      <c r="A2" s="98" t="s">
        <v>58</v>
      </c>
      <c r="B2" s="98"/>
      <c r="C2" s="98"/>
    </row>
    <row r="3" spans="2:3">
      <c r="B3" s="99" t="str">
        <f>""</f>
        <v/>
      </c>
      <c r="C3" s="100" t="s">
        <v>2</v>
      </c>
    </row>
    <row r="4" customHeight="1" spans="1:3">
      <c r="A4" s="101" t="s">
        <v>59</v>
      </c>
      <c r="B4" s="101" t="s">
        <v>60</v>
      </c>
      <c r="C4" s="101" t="s">
        <v>61</v>
      </c>
    </row>
    <row r="5" customHeight="1" spans="1:3">
      <c r="A5" s="101"/>
      <c r="B5" s="101" t="str">
        <f>""</f>
        <v/>
      </c>
      <c r="C5" s="101"/>
    </row>
    <row r="6" ht="21.75" customHeight="1" spans="1:3">
      <c r="A6" s="102" t="s">
        <v>6</v>
      </c>
      <c r="B6" s="103" t="s">
        <v>7</v>
      </c>
      <c r="C6" s="104">
        <f>C7+C23</f>
        <v>60000</v>
      </c>
    </row>
    <row r="7" ht="14.25" spans="1:3">
      <c r="A7" s="105" t="s">
        <v>9</v>
      </c>
      <c r="B7" s="106" t="s">
        <v>62</v>
      </c>
      <c r="C7" s="107">
        <f t="shared" ref="C7" si="0">SUM(C8:C22)</f>
        <v>45000</v>
      </c>
    </row>
    <row r="8" ht="14.25" spans="1:3">
      <c r="A8" s="105"/>
      <c r="B8" s="106" t="s">
        <v>63</v>
      </c>
      <c r="C8" s="108">
        <v>25100</v>
      </c>
    </row>
    <row r="9" ht="14.25" spans="1:3">
      <c r="A9" s="105"/>
      <c r="B9" s="106" t="s">
        <v>64</v>
      </c>
      <c r="C9" s="108">
        <v>1300</v>
      </c>
    </row>
    <row r="10" ht="14.25" spans="1:3">
      <c r="A10" s="105"/>
      <c r="B10" s="106" t="s">
        <v>65</v>
      </c>
      <c r="C10" s="108">
        <v>200</v>
      </c>
    </row>
    <row r="11" ht="14.25" spans="1:3">
      <c r="A11" s="105"/>
      <c r="B11" s="106" t="s">
        <v>66</v>
      </c>
      <c r="C11" s="108">
        <v>500</v>
      </c>
    </row>
    <row r="12" ht="14.25" spans="1:3">
      <c r="A12" s="105"/>
      <c r="B12" s="106" t="s">
        <v>67</v>
      </c>
      <c r="C12" s="108">
        <v>400</v>
      </c>
    </row>
    <row r="13" ht="14.25" spans="1:3">
      <c r="A13" s="105"/>
      <c r="B13" s="106" t="s">
        <v>68</v>
      </c>
      <c r="C13" s="108">
        <v>1400</v>
      </c>
    </row>
    <row r="14" ht="14.25" spans="1:3">
      <c r="A14" s="105"/>
      <c r="B14" s="106" t="s">
        <v>69</v>
      </c>
      <c r="C14" s="108">
        <v>1050</v>
      </c>
    </row>
    <row r="15" ht="14.25" spans="1:3">
      <c r="A15" s="105"/>
      <c r="B15" s="106" t="s">
        <v>70</v>
      </c>
      <c r="C15" s="108">
        <v>250</v>
      </c>
    </row>
    <row r="16" ht="14.25" spans="1:3">
      <c r="A16" s="105"/>
      <c r="B16" s="106" t="s">
        <v>71</v>
      </c>
      <c r="C16" s="108">
        <v>1200</v>
      </c>
    </row>
    <row r="17" ht="14.25" spans="1:3">
      <c r="A17" s="105"/>
      <c r="B17" s="106" t="s">
        <v>72</v>
      </c>
      <c r="C17" s="108">
        <v>1000</v>
      </c>
    </row>
    <row r="18" ht="14.25" spans="1:3">
      <c r="A18" s="105"/>
      <c r="B18" s="106" t="s">
        <v>73</v>
      </c>
      <c r="C18" s="108">
        <v>1200</v>
      </c>
    </row>
    <row r="19" ht="14.25" spans="1:3">
      <c r="A19" s="105"/>
      <c r="B19" s="106" t="s">
        <v>74</v>
      </c>
      <c r="C19" s="108">
        <v>1000</v>
      </c>
    </row>
    <row r="20" ht="14.25" spans="1:3">
      <c r="A20" s="105"/>
      <c r="B20" s="106" t="s">
        <v>75</v>
      </c>
      <c r="C20" s="108">
        <v>2200</v>
      </c>
    </row>
    <row r="21" ht="14.25" spans="1:3">
      <c r="A21" s="105"/>
      <c r="B21" s="106" t="s">
        <v>76</v>
      </c>
      <c r="C21" s="108">
        <v>8000</v>
      </c>
    </row>
    <row r="22" ht="14.25" spans="1:3">
      <c r="A22" s="105"/>
      <c r="B22" s="106" t="s">
        <v>77</v>
      </c>
      <c r="C22" s="108">
        <v>200</v>
      </c>
    </row>
    <row r="23" ht="14.25" spans="1:3">
      <c r="A23" s="105" t="s">
        <v>12</v>
      </c>
      <c r="B23" s="106" t="s">
        <v>78</v>
      </c>
      <c r="C23" s="107">
        <f>SUM(C24:C27)</f>
        <v>15000</v>
      </c>
    </row>
    <row r="24" ht="14.25" spans="1:3">
      <c r="A24" s="105"/>
      <c r="B24" s="106" t="s">
        <v>79</v>
      </c>
      <c r="C24" s="108">
        <v>3264</v>
      </c>
    </row>
    <row r="25" ht="14.25" spans="1:3">
      <c r="A25" s="105"/>
      <c r="B25" s="106" t="s">
        <v>80</v>
      </c>
      <c r="C25" s="108">
        <v>1035</v>
      </c>
    </row>
    <row r="26" ht="14.25" spans="1:3">
      <c r="A26" s="105"/>
      <c r="B26" s="106" t="s">
        <v>81</v>
      </c>
      <c r="C26" s="108">
        <v>2568</v>
      </c>
    </row>
    <row r="27" ht="14.25" spans="1:3">
      <c r="A27" s="105"/>
      <c r="B27" s="106" t="s">
        <v>82</v>
      </c>
      <c r="C27" s="108">
        <v>8133</v>
      </c>
    </row>
    <row r="28" ht="18.75" spans="1:3">
      <c r="A28" s="102" t="s">
        <v>15</v>
      </c>
      <c r="B28" s="103" t="s">
        <v>16</v>
      </c>
      <c r="C28" s="104">
        <f>SUM(C29,C76,C77,C81,C82)</f>
        <v>387117</v>
      </c>
    </row>
    <row r="29" ht="14.25" spans="1:3">
      <c r="A29" s="105" t="s">
        <v>9</v>
      </c>
      <c r="B29" s="109" t="s">
        <v>83</v>
      </c>
      <c r="C29" s="107">
        <f>C30+C34+C58</f>
        <v>303224</v>
      </c>
    </row>
    <row r="30" ht="14.25" spans="1:3">
      <c r="A30" s="105">
        <v>1</v>
      </c>
      <c r="B30" s="109" t="s">
        <v>84</v>
      </c>
      <c r="C30" s="107">
        <f>SUM(C31:C33)</f>
        <v>10020</v>
      </c>
    </row>
    <row r="31" ht="14.25" spans="1:3">
      <c r="A31" s="105"/>
      <c r="B31" s="106" t="s">
        <v>85</v>
      </c>
      <c r="C31" s="108">
        <v>-60</v>
      </c>
    </row>
    <row r="32" ht="14.25" spans="1:3">
      <c r="A32" s="105"/>
      <c r="B32" s="106" t="s">
        <v>86</v>
      </c>
      <c r="C32" s="108">
        <v>1584</v>
      </c>
    </row>
    <row r="33" ht="14.25" spans="1:3">
      <c r="A33" s="105"/>
      <c r="B33" s="106" t="s">
        <v>87</v>
      </c>
      <c r="C33" s="108">
        <v>8496</v>
      </c>
    </row>
    <row r="34" ht="14.25" spans="1:3">
      <c r="A34" s="105">
        <v>2</v>
      </c>
      <c r="B34" s="106" t="s">
        <v>88</v>
      </c>
      <c r="C34" s="107">
        <f>SUM(C35:C57)</f>
        <v>222220</v>
      </c>
    </row>
    <row r="35" ht="14.25" spans="1:3">
      <c r="A35" s="105"/>
      <c r="B35" s="106" t="s">
        <v>89</v>
      </c>
      <c r="C35" s="108">
        <v>48923</v>
      </c>
    </row>
    <row r="36" ht="14.25" spans="1:3">
      <c r="A36" s="105"/>
      <c r="B36" s="106" t="s">
        <v>90</v>
      </c>
      <c r="C36" s="108">
        <v>22617</v>
      </c>
    </row>
    <row r="37" ht="14.25" spans="1:3">
      <c r="A37" s="105"/>
      <c r="B37" s="106" t="s">
        <v>91</v>
      </c>
      <c r="C37" s="108">
        <v>16359</v>
      </c>
    </row>
    <row r="38" ht="14.25" spans="1:3">
      <c r="A38" s="105"/>
      <c r="B38" s="106" t="s">
        <v>92</v>
      </c>
      <c r="C38" s="108">
        <v>1181</v>
      </c>
    </row>
    <row r="39" ht="14.25" spans="1:3">
      <c r="A39" s="105"/>
      <c r="B39" s="106" t="s">
        <v>93</v>
      </c>
      <c r="C39" s="108">
        <v>1571</v>
      </c>
    </row>
    <row r="40" ht="14.25" spans="1:3">
      <c r="A40" s="105"/>
      <c r="B40" s="106" t="s">
        <v>94</v>
      </c>
      <c r="C40" s="108">
        <v>4854</v>
      </c>
    </row>
    <row r="41" ht="14.25" spans="1:3">
      <c r="A41" s="105"/>
      <c r="B41" s="106" t="s">
        <v>95</v>
      </c>
      <c r="C41" s="108">
        <v>10317</v>
      </c>
    </row>
    <row r="42" ht="14.25" spans="1:3">
      <c r="A42" s="105"/>
      <c r="B42" s="106" t="s">
        <v>96</v>
      </c>
      <c r="C42" s="108">
        <v>2169</v>
      </c>
    </row>
    <row r="43" ht="14.25" spans="1:3">
      <c r="A43" s="105"/>
      <c r="B43" s="106" t="s">
        <v>97</v>
      </c>
      <c r="C43" s="108">
        <v>11595</v>
      </c>
    </row>
    <row r="44" ht="14.25" spans="1:3">
      <c r="A44" s="105"/>
      <c r="B44" s="106" t="s">
        <v>98</v>
      </c>
      <c r="C44" s="108">
        <v>35</v>
      </c>
    </row>
    <row r="45" ht="14.25" spans="1:3">
      <c r="A45" s="105"/>
      <c r="B45" s="106" t="s">
        <v>99</v>
      </c>
      <c r="C45" s="108">
        <v>1714</v>
      </c>
    </row>
    <row r="46" ht="14.25" spans="1:3">
      <c r="A46" s="105"/>
      <c r="B46" s="106" t="s">
        <v>100</v>
      </c>
      <c r="C46" s="108">
        <v>16361</v>
      </c>
    </row>
    <row r="47" ht="14.25" spans="1:3">
      <c r="A47" s="105"/>
      <c r="B47" s="106" t="s">
        <v>101</v>
      </c>
      <c r="C47" s="108">
        <v>1300</v>
      </c>
    </row>
    <row r="48" ht="14.25" spans="1:3">
      <c r="A48" s="105"/>
      <c r="B48" s="106" t="s">
        <v>102</v>
      </c>
      <c r="C48" s="108">
        <v>22352</v>
      </c>
    </row>
    <row r="49" ht="14.25" spans="1:3">
      <c r="A49" s="105"/>
      <c r="B49" s="106" t="s">
        <v>103</v>
      </c>
      <c r="C49" s="108">
        <v>5866</v>
      </c>
    </row>
    <row r="50" ht="14.25" spans="1:3">
      <c r="A50" s="105"/>
      <c r="B50" s="106" t="s">
        <v>104</v>
      </c>
      <c r="C50" s="108">
        <v>3019</v>
      </c>
    </row>
    <row r="51" ht="14.25" spans="1:3">
      <c r="A51" s="105"/>
      <c r="B51" s="106" t="s">
        <v>105</v>
      </c>
      <c r="C51" s="108">
        <v>13149</v>
      </c>
    </row>
    <row r="52" ht="14.25" spans="1:3">
      <c r="A52" s="105"/>
      <c r="B52" s="106" t="s">
        <v>106</v>
      </c>
      <c r="C52" s="108">
        <v>3631</v>
      </c>
    </row>
    <row r="53" ht="14.25" spans="1:3">
      <c r="A53" s="105"/>
      <c r="B53" s="106" t="s">
        <v>107</v>
      </c>
      <c r="C53" s="108">
        <v>603</v>
      </c>
    </row>
    <row r="54" ht="14.25" spans="1:3">
      <c r="A54" s="105"/>
      <c r="B54" s="106" t="s">
        <v>108</v>
      </c>
      <c r="C54" s="108">
        <v>10</v>
      </c>
    </row>
    <row r="55" ht="14.25" spans="1:3">
      <c r="A55" s="105"/>
      <c r="B55" s="106" t="s">
        <v>109</v>
      </c>
      <c r="C55" s="108">
        <v>35209</v>
      </c>
    </row>
    <row r="56" ht="14.25" spans="1:3">
      <c r="A56" s="105"/>
      <c r="B56" s="106" t="s">
        <v>110</v>
      </c>
      <c r="C56" s="108">
        <v>-1115</v>
      </c>
    </row>
    <row r="57" ht="14.25" spans="1:3">
      <c r="A57" s="105"/>
      <c r="B57" s="106" t="s">
        <v>111</v>
      </c>
      <c r="C57" s="108">
        <v>500</v>
      </c>
    </row>
    <row r="58" ht="14.25" spans="1:3">
      <c r="A58" s="105">
        <v>3</v>
      </c>
      <c r="B58" s="106" t="s">
        <v>112</v>
      </c>
      <c r="C58" s="107">
        <v>70984</v>
      </c>
    </row>
    <row r="59" ht="14.25" spans="1:3">
      <c r="A59" s="105"/>
      <c r="B59" s="106" t="s">
        <v>113</v>
      </c>
      <c r="C59" s="108">
        <v>870</v>
      </c>
    </row>
    <row r="60" ht="14.25" spans="1:3">
      <c r="A60" s="105"/>
      <c r="B60" s="106" t="s">
        <v>114</v>
      </c>
      <c r="C60" s="108">
        <v>22</v>
      </c>
    </row>
    <row r="61" ht="14.25" spans="1:3">
      <c r="A61" s="105"/>
      <c r="B61" s="106" t="s">
        <v>115</v>
      </c>
      <c r="C61" s="108">
        <v>254</v>
      </c>
    </row>
    <row r="62" ht="14.25" spans="1:3">
      <c r="A62" s="105"/>
      <c r="B62" s="106" t="s">
        <v>116</v>
      </c>
      <c r="C62" s="108">
        <v>3340</v>
      </c>
    </row>
    <row r="63" s="93" customFormat="1" ht="14.25" spans="1:3">
      <c r="A63" s="110"/>
      <c r="B63" s="106" t="s">
        <v>117</v>
      </c>
      <c r="C63" s="108">
        <v>64</v>
      </c>
    </row>
    <row r="64" ht="14.25" spans="1:3">
      <c r="A64" s="105"/>
      <c r="B64" s="106" t="s">
        <v>118</v>
      </c>
      <c r="C64" s="108">
        <v>195</v>
      </c>
    </row>
    <row r="65" ht="14.25" spans="1:3">
      <c r="A65" s="105"/>
      <c r="B65" s="106" t="s">
        <v>119</v>
      </c>
      <c r="C65" s="108">
        <v>7405</v>
      </c>
    </row>
    <row r="66" ht="14.25" spans="1:3">
      <c r="A66" s="105"/>
      <c r="B66" s="106" t="s">
        <v>120</v>
      </c>
      <c r="C66" s="108">
        <v>1553</v>
      </c>
    </row>
    <row r="67" ht="14.25" spans="1:3">
      <c r="A67" s="105"/>
      <c r="B67" s="106" t="s">
        <v>121</v>
      </c>
      <c r="C67" s="108">
        <v>1186</v>
      </c>
    </row>
    <row r="68" ht="14.25" spans="1:3">
      <c r="A68" s="105"/>
      <c r="B68" s="106" t="s">
        <v>122</v>
      </c>
      <c r="C68" s="108">
        <v>14</v>
      </c>
    </row>
    <row r="69" ht="14.25" spans="1:3">
      <c r="A69" s="105"/>
      <c r="B69" s="106" t="s">
        <v>123</v>
      </c>
      <c r="C69" s="108">
        <v>35595</v>
      </c>
    </row>
    <row r="70" ht="14.25" spans="1:3">
      <c r="A70" s="105"/>
      <c r="B70" s="106" t="s">
        <v>124</v>
      </c>
      <c r="C70" s="108">
        <v>3048</v>
      </c>
    </row>
    <row r="71" ht="14.25" spans="1:3">
      <c r="A71" s="105"/>
      <c r="B71" s="106" t="s">
        <v>125</v>
      </c>
      <c r="C71" s="108">
        <v>76</v>
      </c>
    </row>
    <row r="72" ht="14.25" spans="1:3">
      <c r="A72" s="105"/>
      <c r="B72" s="106" t="s">
        <v>126</v>
      </c>
      <c r="C72" s="108">
        <v>156</v>
      </c>
    </row>
    <row r="73" ht="14.25" spans="1:3">
      <c r="A73" s="105"/>
      <c r="B73" s="106" t="s">
        <v>127</v>
      </c>
      <c r="C73" s="108">
        <v>26</v>
      </c>
    </row>
    <row r="74" ht="14.25" spans="1:3">
      <c r="A74" s="105"/>
      <c r="B74" s="106" t="s">
        <v>128</v>
      </c>
      <c r="C74" s="108">
        <v>580</v>
      </c>
    </row>
    <row r="75" ht="14.25" spans="1:3">
      <c r="A75" s="105"/>
      <c r="B75" s="106" t="s">
        <v>129</v>
      </c>
      <c r="C75" s="108">
        <v>16600</v>
      </c>
    </row>
    <row r="76" ht="14.25" spans="1:3">
      <c r="A76" s="105" t="s">
        <v>12</v>
      </c>
      <c r="B76" s="106" t="s">
        <v>130</v>
      </c>
      <c r="C76" s="108">
        <v>12893</v>
      </c>
    </row>
    <row r="77" ht="14.25" spans="1:3">
      <c r="A77" s="105" t="s">
        <v>19</v>
      </c>
      <c r="B77" s="106" t="s">
        <v>131</v>
      </c>
      <c r="C77" s="107">
        <v>53000</v>
      </c>
    </row>
    <row r="78" ht="14.25" spans="1:3">
      <c r="A78" s="105"/>
      <c r="B78" s="106" t="s">
        <v>132</v>
      </c>
      <c r="C78" s="108">
        <v>30000</v>
      </c>
    </row>
    <row r="79" ht="14.25" spans="1:3">
      <c r="A79" s="105"/>
      <c r="B79" s="106" t="s">
        <v>133</v>
      </c>
      <c r="C79" s="108">
        <v>200</v>
      </c>
    </row>
    <row r="80" ht="14.25" spans="1:3">
      <c r="A80" s="105"/>
      <c r="B80" s="111" t="s">
        <v>134</v>
      </c>
      <c r="C80" s="108">
        <f>23000-200</f>
        <v>22800</v>
      </c>
    </row>
    <row r="81" ht="14.25" spans="1:3">
      <c r="A81" s="105" t="s">
        <v>30</v>
      </c>
      <c r="B81" s="106" t="s">
        <v>135</v>
      </c>
      <c r="C81" s="107">
        <v>18000</v>
      </c>
    </row>
    <row r="82" ht="14.25" spans="1:3">
      <c r="A82" s="105" t="s">
        <v>34</v>
      </c>
      <c r="B82" s="106" t="s">
        <v>136</v>
      </c>
      <c r="C82" s="108">
        <v>0</v>
      </c>
    </row>
    <row r="83" ht="18.75" spans="1:3">
      <c r="A83" s="101" t="s">
        <v>137</v>
      </c>
      <c r="B83" s="101"/>
      <c r="C83" s="104">
        <f>C6+C28</f>
        <v>447117</v>
      </c>
    </row>
  </sheetData>
  <mergeCells count="5">
    <mergeCell ref="A2:C2"/>
    <mergeCell ref="A83:B83"/>
    <mergeCell ref="A4:A5"/>
    <mergeCell ref="B4:B5"/>
    <mergeCell ref="C4:C5"/>
  </mergeCells>
  <printOptions horizontalCentered="1"/>
  <pageMargins left="0.708661417322835" right="0.708661417322835" top="0.748031496062992" bottom="0.748031496062992" header="0.31496062992126" footer="0.31496062992126"/>
  <pageSetup paperSize="9" scale="78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7"/>
  <sheetViews>
    <sheetView topLeftCell="A137" workbookViewId="0">
      <selection activeCell="G156" sqref="G156"/>
    </sheetView>
  </sheetViews>
  <sheetFormatPr defaultColWidth="9" defaultRowHeight="18.75" outlineLevelCol="7"/>
  <cols>
    <col min="1" max="1" width="8.625" style="53" customWidth="1"/>
    <col min="2" max="2" width="43.75" style="54" customWidth="1"/>
    <col min="3" max="3" width="19.375" style="54" customWidth="1"/>
    <col min="4" max="4" width="16.75" style="55" customWidth="1"/>
    <col min="5" max="5" width="10.5" style="54" customWidth="1"/>
    <col min="6" max="16384" width="9" style="54"/>
  </cols>
  <sheetData>
    <row r="1" ht="13.5" spans="1:1">
      <c r="A1" s="56" t="s">
        <v>138</v>
      </c>
    </row>
    <row r="2" ht="20.25" spans="1:4">
      <c r="A2" s="57" t="s">
        <v>139</v>
      </c>
      <c r="B2" s="57"/>
      <c r="C2" s="57"/>
      <c r="D2" s="57"/>
    </row>
    <row r="3" s="52" customFormat="1" ht="14.25" spans="1:4">
      <c r="A3" s="58"/>
      <c r="B3" s="59"/>
      <c r="D3" s="60"/>
    </row>
    <row r="4" s="52" customFormat="1" ht="14.25" spans="1:4">
      <c r="A4" s="61" t="s">
        <v>59</v>
      </c>
      <c r="B4" s="61" t="s">
        <v>60</v>
      </c>
      <c r="C4" s="62" t="s">
        <v>4</v>
      </c>
      <c r="D4" s="63" t="s">
        <v>140</v>
      </c>
    </row>
    <row r="5" s="52" customFormat="1" ht="14.25" customHeight="1" spans="1:4">
      <c r="A5" s="64" t="s">
        <v>8</v>
      </c>
      <c r="B5" s="64"/>
      <c r="C5" s="65">
        <f>SUM(C6,C109)</f>
        <v>373659.898</v>
      </c>
      <c r="D5" s="66"/>
    </row>
    <row r="6" s="52" customFormat="1" ht="15.75" spans="1:4">
      <c r="A6" s="64" t="s">
        <v>141</v>
      </c>
      <c r="B6" s="64"/>
      <c r="C6" s="65">
        <f>SUM(C7,C40,C67)</f>
        <v>244158.6</v>
      </c>
      <c r="D6" s="66"/>
    </row>
    <row r="7" s="52" customFormat="1" ht="15.75" spans="1:4">
      <c r="A7" s="64" t="s">
        <v>6</v>
      </c>
      <c r="B7" s="67" t="s">
        <v>142</v>
      </c>
      <c r="C7" s="65">
        <f>SUM(C8,C33,C37)</f>
        <v>179719</v>
      </c>
      <c r="D7" s="66"/>
    </row>
    <row r="8" s="52" customFormat="1" ht="15.75" spans="1:4">
      <c r="A8" s="68" t="s">
        <v>9</v>
      </c>
      <c r="B8" s="69" t="s">
        <v>143</v>
      </c>
      <c r="C8" s="65">
        <f>C9+C24</f>
        <v>167536</v>
      </c>
      <c r="D8" s="66"/>
    </row>
    <row r="9" s="52" customFormat="1" ht="14.25" spans="1:4">
      <c r="A9" s="68">
        <v>1</v>
      </c>
      <c r="B9" s="69" t="s">
        <v>144</v>
      </c>
      <c r="C9" s="70">
        <f>SUM(C10,C13,C14,C15,C16,C19)</f>
        <v>113611</v>
      </c>
      <c r="D9" s="66"/>
    </row>
    <row r="10" s="52" customFormat="1" ht="14.25" spans="1:4">
      <c r="A10" s="68"/>
      <c r="B10" s="71" t="s">
        <v>145</v>
      </c>
      <c r="C10" s="70">
        <f>C11+C12</f>
        <v>41886</v>
      </c>
      <c r="D10" s="66"/>
    </row>
    <row r="11" s="52" customFormat="1" ht="14.25" spans="1:4">
      <c r="A11" s="68"/>
      <c r="B11" s="69" t="s">
        <v>146</v>
      </c>
      <c r="C11" s="70">
        <v>8960</v>
      </c>
      <c r="D11" s="66"/>
    </row>
    <row r="12" s="52" customFormat="1" ht="14.25" spans="1:4">
      <c r="A12" s="68"/>
      <c r="B12" s="69" t="s">
        <v>147</v>
      </c>
      <c r="C12" s="70">
        <v>32926</v>
      </c>
      <c r="D12" s="66"/>
    </row>
    <row r="13" s="52" customFormat="1" ht="14.25" spans="1:4">
      <c r="A13" s="68"/>
      <c r="B13" s="69" t="s">
        <v>148</v>
      </c>
      <c r="C13" s="70">
        <v>34507</v>
      </c>
      <c r="D13" s="66"/>
    </row>
    <row r="14" s="52" customFormat="1" ht="14.25" spans="1:4">
      <c r="A14" s="68"/>
      <c r="B14" s="69" t="s">
        <v>149</v>
      </c>
      <c r="C14" s="70">
        <v>2954</v>
      </c>
      <c r="D14" s="66"/>
    </row>
    <row r="15" s="52" customFormat="1" ht="14.25" spans="1:4">
      <c r="A15" s="68"/>
      <c r="B15" s="69" t="s">
        <v>150</v>
      </c>
      <c r="C15" s="70">
        <v>1860</v>
      </c>
      <c r="D15" s="66"/>
    </row>
    <row r="16" s="52" customFormat="1" ht="14.25" spans="1:4">
      <c r="A16" s="68"/>
      <c r="B16" s="69" t="s">
        <v>151</v>
      </c>
      <c r="C16" s="70">
        <f>SUM(C17:C18)</f>
        <v>20248</v>
      </c>
      <c r="D16" s="66"/>
    </row>
    <row r="17" s="52" customFormat="1" ht="14.25" spans="1:4">
      <c r="A17" s="68"/>
      <c r="B17" s="69" t="s">
        <v>152</v>
      </c>
      <c r="C17" s="70">
        <v>12481</v>
      </c>
      <c r="D17" s="66"/>
    </row>
    <row r="18" s="52" customFormat="1" ht="14.25" spans="1:8">
      <c r="A18" s="68"/>
      <c r="B18" s="69" t="s">
        <v>153</v>
      </c>
      <c r="C18" s="70">
        <v>7767</v>
      </c>
      <c r="D18" s="66"/>
      <c r="H18" s="72"/>
    </row>
    <row r="19" s="52" customFormat="1" ht="14.25" spans="1:4">
      <c r="A19" s="68"/>
      <c r="B19" s="69" t="s">
        <v>154</v>
      </c>
      <c r="C19" s="70">
        <f>SUM(C20:C23)</f>
        <v>12156</v>
      </c>
      <c r="D19" s="66"/>
    </row>
    <row r="20" s="52" customFormat="1" ht="14.25" spans="1:4">
      <c r="A20" s="68"/>
      <c r="B20" s="69" t="s">
        <v>155</v>
      </c>
      <c r="C20" s="70">
        <v>747</v>
      </c>
      <c r="D20" s="66"/>
    </row>
    <row r="21" s="52" customFormat="1" ht="14.25" spans="1:4">
      <c r="A21" s="68"/>
      <c r="B21" s="69" t="s">
        <v>156</v>
      </c>
      <c r="C21" s="70">
        <v>2731</v>
      </c>
      <c r="D21" s="66"/>
    </row>
    <row r="22" s="52" customFormat="1" ht="14.25" spans="1:4">
      <c r="A22" s="68"/>
      <c r="B22" s="69" t="s">
        <v>157</v>
      </c>
      <c r="C22" s="70">
        <f>3195+31</f>
        <v>3226</v>
      </c>
      <c r="D22" s="66"/>
    </row>
    <row r="23" s="52" customFormat="1" ht="14.25" spans="1:4">
      <c r="A23" s="68"/>
      <c r="B23" s="69" t="s">
        <v>158</v>
      </c>
      <c r="C23" s="70">
        <v>5452</v>
      </c>
      <c r="D23" s="66"/>
    </row>
    <row r="24" s="52" customFormat="1" ht="14.25" spans="1:4">
      <c r="A24" s="68">
        <v>2</v>
      </c>
      <c r="B24" s="69" t="s">
        <v>159</v>
      </c>
      <c r="C24" s="70">
        <f>SUM(C25:C32)</f>
        <v>53925</v>
      </c>
      <c r="D24" s="66"/>
    </row>
    <row r="25" s="52" customFormat="1" ht="14.25" spans="1:4">
      <c r="A25" s="68"/>
      <c r="B25" s="69" t="s">
        <v>160</v>
      </c>
      <c r="C25" s="70">
        <f>19615+6</f>
        <v>19621</v>
      </c>
      <c r="D25" s="66"/>
    </row>
    <row r="26" s="52" customFormat="1" ht="14.25" spans="1:4">
      <c r="A26" s="68"/>
      <c r="B26" s="69" t="s">
        <v>161</v>
      </c>
      <c r="C26" s="70">
        <v>2397</v>
      </c>
      <c r="D26" s="66"/>
    </row>
    <row r="27" s="52" customFormat="1" ht="14.25" spans="1:4">
      <c r="A27" s="68"/>
      <c r="B27" s="69" t="s">
        <v>162</v>
      </c>
      <c r="C27" s="70">
        <f>16580+3</f>
        <v>16583</v>
      </c>
      <c r="D27" s="66"/>
    </row>
    <row r="28" s="52" customFormat="1" ht="14.25" spans="1:4">
      <c r="A28" s="68"/>
      <c r="B28" s="69" t="s">
        <v>163</v>
      </c>
      <c r="C28" s="70">
        <v>208</v>
      </c>
      <c r="D28" s="66"/>
    </row>
    <row r="29" s="52" customFormat="1" ht="14.25" spans="1:4">
      <c r="A29" s="68"/>
      <c r="B29" s="69" t="s">
        <v>164</v>
      </c>
      <c r="C29" s="70">
        <v>97</v>
      </c>
      <c r="D29" s="66"/>
    </row>
    <row r="30" s="52" customFormat="1" ht="14.25" spans="1:4">
      <c r="A30" s="68"/>
      <c r="B30" s="69" t="s">
        <v>165</v>
      </c>
      <c r="C30" s="70">
        <v>517</v>
      </c>
      <c r="D30" s="66"/>
    </row>
    <row r="31" s="52" customFormat="1" ht="14.25" spans="1:4">
      <c r="A31" s="68"/>
      <c r="B31" s="69" t="s">
        <v>166</v>
      </c>
      <c r="C31" s="70">
        <f>13149+4</f>
        <v>13153</v>
      </c>
      <c r="D31" s="66"/>
    </row>
    <row r="32" s="52" customFormat="1" ht="14.25" spans="1:4">
      <c r="A32" s="68"/>
      <c r="B32" s="69" t="s">
        <v>167</v>
      </c>
      <c r="C32" s="70">
        <v>1349</v>
      </c>
      <c r="D32" s="66"/>
    </row>
    <row r="33" s="52" customFormat="1" ht="14.25" spans="1:4">
      <c r="A33" s="68" t="s">
        <v>12</v>
      </c>
      <c r="B33" s="69" t="s">
        <v>168</v>
      </c>
      <c r="C33" s="70">
        <f>SUM(C34:C36)</f>
        <v>9184</v>
      </c>
      <c r="D33" s="66"/>
    </row>
    <row r="34" s="52" customFormat="1" ht="14.25" spans="1:4">
      <c r="A34" s="68">
        <v>1</v>
      </c>
      <c r="B34" s="69" t="s">
        <v>169</v>
      </c>
      <c r="C34" s="70">
        <v>84</v>
      </c>
      <c r="D34" s="66"/>
    </row>
    <row r="35" s="52" customFormat="1" ht="14.25" spans="1:4">
      <c r="A35" s="68">
        <v>2</v>
      </c>
      <c r="B35" s="69" t="s">
        <v>170</v>
      </c>
      <c r="C35" s="70">
        <v>171</v>
      </c>
      <c r="D35" s="66"/>
    </row>
    <row r="36" s="52" customFormat="1" ht="14.25" spans="1:4">
      <c r="A36" s="68">
        <v>3</v>
      </c>
      <c r="B36" s="69" t="s">
        <v>171</v>
      </c>
      <c r="C36" s="70">
        <v>8929</v>
      </c>
      <c r="D36" s="66"/>
    </row>
    <row r="37" s="52" customFormat="1" ht="14.25" spans="1:4">
      <c r="A37" s="68" t="s">
        <v>19</v>
      </c>
      <c r="B37" s="69" t="s">
        <v>172</v>
      </c>
      <c r="C37" s="70">
        <f>C38+C39</f>
        <v>2999</v>
      </c>
      <c r="D37" s="66"/>
    </row>
    <row r="38" s="52" customFormat="1" ht="14.25" spans="1:4">
      <c r="A38" s="68">
        <v>1</v>
      </c>
      <c r="B38" s="69" t="s">
        <v>173</v>
      </c>
      <c r="C38" s="70">
        <v>2191</v>
      </c>
      <c r="D38" s="66"/>
    </row>
    <row r="39" s="52" customFormat="1" ht="14.25" spans="1:4">
      <c r="A39" s="68">
        <v>2</v>
      </c>
      <c r="B39" s="69" t="s">
        <v>174</v>
      </c>
      <c r="C39" s="70">
        <v>808</v>
      </c>
      <c r="D39" s="66"/>
    </row>
    <row r="40" s="52" customFormat="1" ht="14.25" spans="1:4">
      <c r="A40" s="64" t="s">
        <v>15</v>
      </c>
      <c r="B40" s="67" t="s">
        <v>175</v>
      </c>
      <c r="C40" s="70">
        <f>C41+C49+C52+C56+C57</f>
        <v>12859</v>
      </c>
      <c r="D40" s="66"/>
    </row>
    <row r="41" s="52" customFormat="1" ht="14.25" spans="1:4">
      <c r="A41" s="68" t="s">
        <v>9</v>
      </c>
      <c r="B41" s="69" t="s">
        <v>176</v>
      </c>
      <c r="C41" s="73">
        <f>C42+C43+C46+C47+C48</f>
        <v>2884</v>
      </c>
      <c r="D41" s="66"/>
    </row>
    <row r="42" s="52" customFormat="1" ht="14.25" spans="1:4">
      <c r="A42" s="68">
        <v>1</v>
      </c>
      <c r="B42" s="69" t="s">
        <v>177</v>
      </c>
      <c r="C42" s="70">
        <v>691</v>
      </c>
      <c r="D42" s="66"/>
    </row>
    <row r="43" s="52" customFormat="1" ht="14.25" spans="1:4">
      <c r="A43" s="68">
        <v>2</v>
      </c>
      <c r="B43" s="69" t="s">
        <v>178</v>
      </c>
      <c r="C43" s="70">
        <f>C44+C45+41</f>
        <v>230</v>
      </c>
      <c r="D43" s="66"/>
    </row>
    <row r="44" s="52" customFormat="1" ht="14.25" spans="1:4">
      <c r="A44" s="68"/>
      <c r="B44" s="69" t="s">
        <v>179</v>
      </c>
      <c r="C44" s="70">
        <v>163</v>
      </c>
      <c r="D44" s="66"/>
    </row>
    <row r="45" s="52" customFormat="1" ht="14.25" spans="1:4">
      <c r="A45" s="68"/>
      <c r="B45" s="69" t="s">
        <v>180</v>
      </c>
      <c r="C45" s="70">
        <v>26</v>
      </c>
      <c r="D45" s="66"/>
    </row>
    <row r="46" s="52" customFormat="1" ht="14.25" spans="1:4">
      <c r="A46" s="68">
        <v>3</v>
      </c>
      <c r="B46" s="69" t="s">
        <v>181</v>
      </c>
      <c r="C46" s="70">
        <v>1763</v>
      </c>
      <c r="D46" s="66"/>
    </row>
    <row r="47" s="52" customFormat="1" ht="14.25" spans="1:4">
      <c r="A47" s="68">
        <v>4</v>
      </c>
      <c r="B47" s="69" t="s">
        <v>182</v>
      </c>
      <c r="C47" s="70">
        <v>100</v>
      </c>
      <c r="D47" s="66"/>
    </row>
    <row r="48" s="52" customFormat="1" ht="14.25" spans="1:4">
      <c r="A48" s="68">
        <v>5</v>
      </c>
      <c r="B48" s="69" t="s">
        <v>183</v>
      </c>
      <c r="C48" s="70">
        <v>100</v>
      </c>
      <c r="D48" s="66"/>
    </row>
    <row r="49" s="52" customFormat="1" ht="14.25" spans="1:4">
      <c r="A49" s="68" t="s">
        <v>12</v>
      </c>
      <c r="B49" s="69" t="s">
        <v>184</v>
      </c>
      <c r="C49" s="70">
        <f>C50+C51</f>
        <v>32</v>
      </c>
      <c r="D49" s="66"/>
    </row>
    <row r="50" s="52" customFormat="1" ht="14.25" spans="1:4">
      <c r="A50" s="68">
        <v>1</v>
      </c>
      <c r="B50" s="69" t="s">
        <v>185</v>
      </c>
      <c r="C50" s="70">
        <v>3</v>
      </c>
      <c r="D50" s="66"/>
    </row>
    <row r="51" s="52" customFormat="1" ht="14.25" spans="1:4">
      <c r="A51" s="68">
        <v>2</v>
      </c>
      <c r="B51" s="69" t="s">
        <v>186</v>
      </c>
      <c r="C51" s="70">
        <v>29</v>
      </c>
      <c r="D51" s="66"/>
    </row>
    <row r="52" s="52" customFormat="1" ht="14.25" customHeight="1" spans="1:4">
      <c r="A52" s="68" t="s">
        <v>19</v>
      </c>
      <c r="B52" s="69" t="s">
        <v>187</v>
      </c>
      <c r="C52" s="70">
        <f>SUM(C53:C55)</f>
        <v>390</v>
      </c>
      <c r="D52" s="66"/>
    </row>
    <row r="53" s="52" customFormat="1" ht="14.25" spans="1:4">
      <c r="A53" s="68">
        <v>1</v>
      </c>
      <c r="B53" s="69" t="s">
        <v>188</v>
      </c>
      <c r="C53" s="70">
        <v>107</v>
      </c>
      <c r="D53" s="66"/>
    </row>
    <row r="54" s="52" customFormat="1" ht="14.25" spans="1:4">
      <c r="A54" s="68">
        <v>2</v>
      </c>
      <c r="B54" s="69" t="s">
        <v>189</v>
      </c>
      <c r="C54" s="70">
        <v>160</v>
      </c>
      <c r="D54" s="66"/>
    </row>
    <row r="55" s="52" customFormat="1" ht="14.25" spans="1:4">
      <c r="A55" s="68">
        <v>3</v>
      </c>
      <c r="B55" s="69" t="s">
        <v>190</v>
      </c>
      <c r="C55" s="70">
        <v>123</v>
      </c>
      <c r="D55" s="66"/>
    </row>
    <row r="56" s="52" customFormat="1" ht="14.25" spans="1:4">
      <c r="A56" s="68" t="s">
        <v>30</v>
      </c>
      <c r="B56" s="69" t="s">
        <v>191</v>
      </c>
      <c r="C56" s="70">
        <v>39</v>
      </c>
      <c r="D56" s="66"/>
    </row>
    <row r="57" s="52" customFormat="1" ht="14.25" spans="1:4">
      <c r="A57" s="68" t="s">
        <v>34</v>
      </c>
      <c r="B57" s="69" t="s">
        <v>192</v>
      </c>
      <c r="C57" s="70">
        <f>C58+C62+C66</f>
        <v>9514</v>
      </c>
      <c r="D57" s="66"/>
    </row>
    <row r="58" s="52" customFormat="1" ht="14.25" spans="1:4">
      <c r="A58" s="68">
        <v>1</v>
      </c>
      <c r="B58" s="69" t="s">
        <v>193</v>
      </c>
      <c r="C58" s="70">
        <f>C59+C60+C61</f>
        <v>886</v>
      </c>
      <c r="D58" s="66"/>
    </row>
    <row r="59" s="52" customFormat="1" ht="14.25" spans="1:4">
      <c r="A59" s="68"/>
      <c r="B59" s="69" t="s">
        <v>194</v>
      </c>
      <c r="C59" s="70">
        <v>70</v>
      </c>
      <c r="D59" s="66"/>
    </row>
    <row r="60" s="52" customFormat="1" ht="14.25" spans="1:4">
      <c r="A60" s="68"/>
      <c r="B60" s="69" t="s">
        <v>195</v>
      </c>
      <c r="C60" s="70">
        <v>549</v>
      </c>
      <c r="D60" s="66"/>
    </row>
    <row r="61" s="52" customFormat="1" ht="14.25" spans="1:4">
      <c r="A61" s="68"/>
      <c r="B61" s="69" t="s">
        <v>196</v>
      </c>
      <c r="C61" s="70">
        <v>267</v>
      </c>
      <c r="D61" s="66"/>
    </row>
    <row r="62" s="52" customFormat="1" ht="14.25" spans="1:4">
      <c r="A62" s="68">
        <v>2</v>
      </c>
      <c r="B62" s="69" t="s">
        <v>197</v>
      </c>
      <c r="C62" s="70">
        <f>SUM(C63:C65)</f>
        <v>8626</v>
      </c>
      <c r="D62" s="66"/>
    </row>
    <row r="63" s="52" customFormat="1" ht="14.25" spans="1:4">
      <c r="A63" s="68"/>
      <c r="B63" s="69" t="s">
        <v>198</v>
      </c>
      <c r="C63" s="70">
        <v>448</v>
      </c>
      <c r="D63" s="66"/>
    </row>
    <row r="64" s="52" customFormat="1" ht="14.25" spans="1:4">
      <c r="A64" s="68"/>
      <c r="B64" s="69" t="s">
        <v>199</v>
      </c>
      <c r="C64" s="70">
        <v>5859</v>
      </c>
      <c r="D64" s="66"/>
    </row>
    <row r="65" s="52" customFormat="1" ht="28.5" spans="1:4">
      <c r="A65" s="68"/>
      <c r="B65" s="69" t="s">
        <v>200</v>
      </c>
      <c r="C65" s="70">
        <v>2319</v>
      </c>
      <c r="D65" s="66"/>
    </row>
    <row r="66" s="52" customFormat="1" ht="14.25" spans="1:4">
      <c r="A66" s="68">
        <v>3</v>
      </c>
      <c r="B66" s="69" t="s">
        <v>201</v>
      </c>
      <c r="C66" s="70">
        <v>2</v>
      </c>
      <c r="D66" s="66"/>
    </row>
    <row r="67" s="52" customFormat="1" ht="14.25" spans="1:4">
      <c r="A67" s="64" t="s">
        <v>202</v>
      </c>
      <c r="B67" s="67" t="s">
        <v>203</v>
      </c>
      <c r="C67" s="70">
        <f>SUM(C68:C108)</f>
        <v>51580.6</v>
      </c>
      <c r="D67" s="66"/>
    </row>
    <row r="68" s="52" customFormat="1" ht="14.25" spans="1:4">
      <c r="A68" s="68">
        <v>1</v>
      </c>
      <c r="B68" s="74" t="s">
        <v>204</v>
      </c>
      <c r="C68" s="70">
        <v>3862</v>
      </c>
      <c r="D68" s="66"/>
    </row>
    <row r="69" s="52" customFormat="1" ht="14.25" spans="1:4">
      <c r="A69" s="68">
        <v>2</v>
      </c>
      <c r="B69" s="74" t="s">
        <v>205</v>
      </c>
      <c r="C69" s="70">
        <v>1213</v>
      </c>
      <c r="D69" s="66"/>
    </row>
    <row r="70" s="52" customFormat="1" ht="14.25" spans="1:4">
      <c r="A70" s="68">
        <v>3</v>
      </c>
      <c r="B70" s="74" t="s">
        <v>206</v>
      </c>
      <c r="C70" s="70">
        <v>3710</v>
      </c>
      <c r="D70" s="66"/>
    </row>
    <row r="71" s="52" customFormat="1" ht="14.25" spans="1:4">
      <c r="A71" s="68">
        <v>4</v>
      </c>
      <c r="B71" s="74" t="s">
        <v>207</v>
      </c>
      <c r="C71" s="70">
        <v>267</v>
      </c>
      <c r="D71" s="66"/>
    </row>
    <row r="72" s="52" customFormat="1" ht="14.25" spans="1:4">
      <c r="A72" s="68">
        <v>5</v>
      </c>
      <c r="B72" s="74" t="s">
        <v>208</v>
      </c>
      <c r="C72" s="70">
        <v>2564</v>
      </c>
      <c r="D72" s="66"/>
    </row>
    <row r="73" s="52" customFormat="1" ht="14.25" spans="1:4">
      <c r="A73" s="68">
        <v>6</v>
      </c>
      <c r="B73" s="74" t="s">
        <v>209</v>
      </c>
      <c r="C73" s="70"/>
      <c r="D73" s="66"/>
    </row>
    <row r="74" s="52" customFormat="1" ht="14.25" spans="1:4">
      <c r="A74" s="68">
        <v>7</v>
      </c>
      <c r="B74" s="74" t="s">
        <v>210</v>
      </c>
      <c r="C74" s="70">
        <v>255</v>
      </c>
      <c r="D74" s="66"/>
    </row>
    <row r="75" s="52" customFormat="1" ht="14.25" spans="1:4">
      <c r="A75" s="68">
        <v>8</v>
      </c>
      <c r="B75" s="74" t="s">
        <v>211</v>
      </c>
      <c r="C75" s="70">
        <v>126</v>
      </c>
      <c r="D75" s="66"/>
    </row>
    <row r="76" s="52" customFormat="1" ht="14.25" spans="1:4">
      <c r="A76" s="68">
        <v>9</v>
      </c>
      <c r="B76" s="74" t="s">
        <v>212</v>
      </c>
      <c r="C76" s="70">
        <v>640</v>
      </c>
      <c r="D76" s="66"/>
    </row>
    <row r="77" s="52" customFormat="1" ht="14.25" spans="1:4">
      <c r="A77" s="68">
        <v>10</v>
      </c>
      <c r="B77" s="74" t="s">
        <v>213</v>
      </c>
      <c r="C77" s="70" t="s">
        <v>214</v>
      </c>
      <c r="D77" s="66"/>
    </row>
    <row r="78" s="52" customFormat="1" ht="14.25" spans="1:4">
      <c r="A78" s="68">
        <v>11</v>
      </c>
      <c r="B78" s="74" t="s">
        <v>215</v>
      </c>
      <c r="C78" s="70">
        <v>1129</v>
      </c>
      <c r="D78" s="66"/>
    </row>
    <row r="79" s="52" customFormat="1" ht="14.25" spans="1:4">
      <c r="A79" s="68">
        <v>12</v>
      </c>
      <c r="B79" s="74" t="s">
        <v>216</v>
      </c>
      <c r="C79" s="70">
        <v>420</v>
      </c>
      <c r="D79" s="66"/>
    </row>
    <row r="80" s="52" customFormat="1" ht="28.5" spans="1:4">
      <c r="A80" s="68">
        <v>13</v>
      </c>
      <c r="B80" s="74" t="s">
        <v>217</v>
      </c>
      <c r="C80" s="70">
        <v>158.56</v>
      </c>
      <c r="D80" s="66"/>
    </row>
    <row r="81" s="52" customFormat="1" ht="14.25" spans="1:4">
      <c r="A81" s="68">
        <v>14</v>
      </c>
      <c r="B81" s="74" t="s">
        <v>218</v>
      </c>
      <c r="C81" s="70">
        <v>726</v>
      </c>
      <c r="D81" s="66"/>
    </row>
    <row r="82" s="52" customFormat="1" ht="14.25" spans="1:4">
      <c r="A82" s="68">
        <v>15</v>
      </c>
      <c r="B82" s="74" t="s">
        <v>219</v>
      </c>
      <c r="C82" s="70">
        <v>12198</v>
      </c>
      <c r="D82" s="66"/>
    </row>
    <row r="83" s="52" customFormat="1" ht="14.25" spans="1:4">
      <c r="A83" s="68">
        <v>16</v>
      </c>
      <c r="B83" s="74" t="s">
        <v>220</v>
      </c>
      <c r="C83" s="70">
        <v>17</v>
      </c>
      <c r="D83" s="66"/>
    </row>
    <row r="84" s="52" customFormat="1" ht="14.25" spans="1:4">
      <c r="A84" s="68">
        <v>17</v>
      </c>
      <c r="B84" s="74" t="s">
        <v>221</v>
      </c>
      <c r="C84" s="70"/>
      <c r="D84" s="66"/>
    </row>
    <row r="85" s="52" customFormat="1" ht="14.25" spans="1:4">
      <c r="A85" s="68">
        <v>18</v>
      </c>
      <c r="B85" s="74" t="s">
        <v>222</v>
      </c>
      <c r="C85" s="70"/>
      <c r="D85" s="66"/>
    </row>
    <row r="86" s="52" customFormat="1" ht="14.25" spans="1:4">
      <c r="A86" s="68">
        <v>19</v>
      </c>
      <c r="B86" s="74" t="s">
        <v>223</v>
      </c>
      <c r="C86" s="70"/>
      <c r="D86" s="66"/>
    </row>
    <row r="87" s="52" customFormat="1" ht="14.25" spans="1:4">
      <c r="A87" s="68">
        <v>20</v>
      </c>
      <c r="B87" s="74" t="s">
        <v>224</v>
      </c>
      <c r="C87" s="70">
        <v>294</v>
      </c>
      <c r="D87" s="66"/>
    </row>
    <row r="88" s="52" customFormat="1" ht="14.25" spans="1:4">
      <c r="A88" s="68">
        <v>21</v>
      </c>
      <c r="B88" s="74" t="s">
        <v>225</v>
      </c>
      <c r="C88" s="70">
        <v>4994</v>
      </c>
      <c r="D88" s="66"/>
    </row>
    <row r="89" s="52" customFormat="1" ht="14.25" spans="1:4">
      <c r="A89" s="68">
        <v>22</v>
      </c>
      <c r="B89" s="74" t="s">
        <v>226</v>
      </c>
      <c r="C89" s="70">
        <v>1949</v>
      </c>
      <c r="D89" s="66"/>
    </row>
    <row r="90" s="52" customFormat="1" ht="14.25" spans="1:4">
      <c r="A90" s="68">
        <v>23</v>
      </c>
      <c r="B90" s="74" t="s">
        <v>227</v>
      </c>
      <c r="C90" s="70">
        <v>162.04</v>
      </c>
      <c r="D90" s="66"/>
    </row>
    <row r="91" s="52" customFormat="1" ht="28.5" spans="1:4">
      <c r="A91" s="68">
        <v>24</v>
      </c>
      <c r="B91" s="74" t="s">
        <v>228</v>
      </c>
      <c r="C91" s="70">
        <f>4354+32</f>
        <v>4386</v>
      </c>
      <c r="D91" s="66"/>
    </row>
    <row r="92" s="52" customFormat="1" ht="14.25" spans="1:4">
      <c r="A92" s="68">
        <v>25</v>
      </c>
      <c r="B92" s="74" t="s">
        <v>229</v>
      </c>
      <c r="C92" s="70">
        <v>40</v>
      </c>
      <c r="D92" s="66"/>
    </row>
    <row r="93" s="52" customFormat="1" ht="14.25" spans="1:4">
      <c r="A93" s="68">
        <v>26</v>
      </c>
      <c r="B93" s="74" t="s">
        <v>230</v>
      </c>
      <c r="C93" s="70">
        <v>859</v>
      </c>
      <c r="D93" s="66"/>
    </row>
    <row r="94" s="52" customFormat="1" ht="14.25" spans="1:4">
      <c r="A94" s="68">
        <v>27</v>
      </c>
      <c r="B94" s="74" t="s">
        <v>231</v>
      </c>
      <c r="C94" s="70">
        <v>780</v>
      </c>
      <c r="D94" s="66"/>
    </row>
    <row r="95" s="52" customFormat="1" ht="14.25" spans="1:4">
      <c r="A95" s="68">
        <v>28</v>
      </c>
      <c r="B95" s="74" t="s">
        <v>232</v>
      </c>
      <c r="C95" s="70">
        <v>5</v>
      </c>
      <c r="D95" s="66"/>
    </row>
    <row r="96" s="52" customFormat="1" ht="14.25" spans="1:4">
      <c r="A96" s="68">
        <v>29</v>
      </c>
      <c r="B96" s="74" t="s">
        <v>233</v>
      </c>
      <c r="C96" s="70">
        <v>252</v>
      </c>
      <c r="D96" s="66"/>
    </row>
    <row r="97" s="52" customFormat="1" ht="14.25" spans="1:4">
      <c r="A97" s="68">
        <v>30</v>
      </c>
      <c r="B97" s="74" t="s">
        <v>234</v>
      </c>
      <c r="C97" s="70">
        <v>1094</v>
      </c>
      <c r="D97" s="66"/>
    </row>
    <row r="98" s="52" customFormat="1" ht="14.25" spans="1:4">
      <c r="A98" s="68">
        <v>31</v>
      </c>
      <c r="B98" s="74" t="s">
        <v>235</v>
      </c>
      <c r="C98" s="70">
        <v>919</v>
      </c>
      <c r="D98" s="66"/>
    </row>
    <row r="99" s="52" customFormat="1" ht="14.25" spans="1:4">
      <c r="A99" s="68">
        <v>32</v>
      </c>
      <c r="B99" s="74" t="s">
        <v>236</v>
      </c>
      <c r="C99" s="70">
        <v>477</v>
      </c>
      <c r="D99" s="66"/>
    </row>
    <row r="100" s="52" customFormat="1" ht="14.25" spans="1:4">
      <c r="A100" s="68">
        <v>33</v>
      </c>
      <c r="B100" s="74" t="s">
        <v>237</v>
      </c>
      <c r="C100" s="70">
        <v>1096</v>
      </c>
      <c r="D100" s="66"/>
    </row>
    <row r="101" s="52" customFormat="1" ht="14.25" spans="1:4">
      <c r="A101" s="68">
        <v>34</v>
      </c>
      <c r="B101" s="74" t="s">
        <v>238</v>
      </c>
      <c r="C101" s="70">
        <v>76</v>
      </c>
      <c r="D101" s="66"/>
    </row>
    <row r="102" s="52" customFormat="1" ht="14.25" spans="1:4">
      <c r="A102" s="68">
        <v>35</v>
      </c>
      <c r="B102" s="74" t="s">
        <v>239</v>
      </c>
      <c r="C102" s="70">
        <v>50</v>
      </c>
      <c r="D102" s="66"/>
    </row>
    <row r="103" s="52" customFormat="1" ht="14.25" spans="1:4">
      <c r="A103" s="68">
        <v>36</v>
      </c>
      <c r="B103" s="74" t="s">
        <v>240</v>
      </c>
      <c r="C103" s="70">
        <v>136</v>
      </c>
      <c r="D103" s="66"/>
    </row>
    <row r="104" s="52" customFormat="1" ht="14.25" spans="1:4">
      <c r="A104" s="68">
        <v>37</v>
      </c>
      <c r="B104" s="74" t="s">
        <v>241</v>
      </c>
      <c r="C104" s="70">
        <v>628</v>
      </c>
      <c r="D104" s="66"/>
    </row>
    <row r="105" s="52" customFormat="1" ht="14.25" spans="1:4">
      <c r="A105" s="68">
        <v>38</v>
      </c>
      <c r="B105" s="74" t="s">
        <v>242</v>
      </c>
      <c r="C105" s="70">
        <v>3373</v>
      </c>
      <c r="D105" s="66"/>
    </row>
    <row r="106" s="52" customFormat="1" ht="14.25" spans="1:4">
      <c r="A106" s="68">
        <v>39</v>
      </c>
      <c r="B106" s="74" t="s">
        <v>243</v>
      </c>
      <c r="C106" s="70">
        <v>875</v>
      </c>
      <c r="D106" s="66"/>
    </row>
    <row r="107" s="52" customFormat="1" ht="14.25" spans="1:4">
      <c r="A107" s="68">
        <v>40</v>
      </c>
      <c r="B107" s="74" t="s">
        <v>244</v>
      </c>
      <c r="C107" s="70">
        <v>1830</v>
      </c>
      <c r="D107" s="66"/>
    </row>
    <row r="108" s="52" customFormat="1" ht="14.25" spans="1:4">
      <c r="A108" s="68">
        <v>41</v>
      </c>
      <c r="B108" s="74" t="s">
        <v>245</v>
      </c>
      <c r="C108" s="70">
        <v>20</v>
      </c>
      <c r="D108" s="66"/>
    </row>
    <row r="109" s="52" customFormat="1" ht="14.25" spans="1:4">
      <c r="A109" s="75" t="s">
        <v>22</v>
      </c>
      <c r="B109" s="76"/>
      <c r="C109" s="77">
        <f>SUM(C110,C113,C114,,C161,C162,C163)</f>
        <v>129501.298</v>
      </c>
      <c r="D109" s="66"/>
    </row>
    <row r="110" s="52" customFormat="1" ht="14.25" spans="1:4">
      <c r="A110" s="78" t="s">
        <v>6</v>
      </c>
      <c r="B110" s="79" t="s">
        <v>246</v>
      </c>
      <c r="C110" s="78">
        <f>SUM(C111:C112)</f>
        <v>2900</v>
      </c>
      <c r="D110" s="66"/>
    </row>
    <row r="111" s="52" customFormat="1" ht="14.25" spans="1:4">
      <c r="A111" s="80">
        <v>1</v>
      </c>
      <c r="B111" s="81" t="s">
        <v>247</v>
      </c>
      <c r="C111" s="80">
        <v>2858</v>
      </c>
      <c r="D111" s="66"/>
    </row>
    <row r="112" s="52" customFormat="1" ht="14.25" spans="1:4">
      <c r="A112" s="80">
        <v>2</v>
      </c>
      <c r="B112" s="81" t="s">
        <v>248</v>
      </c>
      <c r="C112" s="80">
        <v>42</v>
      </c>
      <c r="D112" s="66"/>
    </row>
    <row r="113" s="52" customFormat="1" ht="14.25" spans="1:4">
      <c r="A113" s="78" t="s">
        <v>15</v>
      </c>
      <c r="B113" s="79" t="s">
        <v>26</v>
      </c>
      <c r="C113" s="82">
        <v>4646.948</v>
      </c>
      <c r="D113" s="66"/>
    </row>
    <row r="114" s="52" customFormat="1" ht="14.25" spans="1:4">
      <c r="A114" s="78" t="s">
        <v>249</v>
      </c>
      <c r="B114" s="79" t="s">
        <v>28</v>
      </c>
      <c r="C114" s="83">
        <f>SUM(C115:C119,C151)</f>
        <v>29373.35</v>
      </c>
      <c r="D114" s="66"/>
    </row>
    <row r="115" s="52" customFormat="1" ht="14.25" spans="1:4">
      <c r="A115" s="68" t="s">
        <v>9</v>
      </c>
      <c r="B115" s="84" t="s">
        <v>250</v>
      </c>
      <c r="C115" s="70">
        <v>239</v>
      </c>
      <c r="D115" s="66"/>
    </row>
    <row r="116" s="52" customFormat="1" ht="23.25" customHeight="1" spans="1:4">
      <c r="A116" s="68" t="s">
        <v>12</v>
      </c>
      <c r="B116" s="84" t="s">
        <v>251</v>
      </c>
      <c r="C116" s="70">
        <v>228.46</v>
      </c>
      <c r="D116" s="66"/>
    </row>
    <row r="117" s="52" customFormat="1" ht="21" customHeight="1" spans="1:4">
      <c r="A117" s="68" t="s">
        <v>19</v>
      </c>
      <c r="B117" s="84" t="s">
        <v>252</v>
      </c>
      <c r="C117" s="70">
        <v>4</v>
      </c>
      <c r="D117" s="66"/>
    </row>
    <row r="118" s="52" customFormat="1" ht="26.25" customHeight="1" spans="1:4">
      <c r="A118" s="68" t="s">
        <v>30</v>
      </c>
      <c r="B118" s="84" t="s">
        <v>253</v>
      </c>
      <c r="C118" s="70">
        <v>687</v>
      </c>
      <c r="D118" s="66"/>
    </row>
    <row r="119" s="52" customFormat="1" ht="14.25" spans="1:4">
      <c r="A119" s="68" t="s">
        <v>34</v>
      </c>
      <c r="B119" s="84" t="s">
        <v>254</v>
      </c>
      <c r="C119" s="70">
        <f>SUM(C120:C151)</f>
        <v>21969.89</v>
      </c>
      <c r="D119" s="66"/>
    </row>
    <row r="120" s="52" customFormat="1" ht="14.25" spans="1:4">
      <c r="A120" s="68">
        <v>1</v>
      </c>
      <c r="B120" s="84" t="s">
        <v>255</v>
      </c>
      <c r="C120" s="70">
        <v>400</v>
      </c>
      <c r="D120" s="66"/>
    </row>
    <row r="121" s="52" customFormat="1" ht="14.25" spans="1:4">
      <c r="A121" s="68">
        <v>2</v>
      </c>
      <c r="B121" s="84" t="s">
        <v>256</v>
      </c>
      <c r="C121" s="70">
        <v>100</v>
      </c>
      <c r="D121" s="66"/>
    </row>
    <row r="122" s="52" customFormat="1" ht="14.25" spans="1:4">
      <c r="A122" s="68">
        <v>3</v>
      </c>
      <c r="B122" s="84" t="s">
        <v>257</v>
      </c>
      <c r="C122" s="70">
        <v>50</v>
      </c>
      <c r="D122" s="66"/>
    </row>
    <row r="123" s="52" customFormat="1" ht="14.25" spans="1:4">
      <c r="A123" s="68">
        <v>4</v>
      </c>
      <c r="B123" s="84" t="s">
        <v>258</v>
      </c>
      <c r="C123" s="70">
        <v>1000</v>
      </c>
      <c r="D123" s="66"/>
    </row>
    <row r="124" s="52" customFormat="1" ht="14.25" spans="1:4">
      <c r="A124" s="68">
        <v>5</v>
      </c>
      <c r="B124" s="84" t="s">
        <v>259</v>
      </c>
      <c r="C124" s="70">
        <v>53.16</v>
      </c>
      <c r="D124" s="66"/>
    </row>
    <row r="125" s="52" customFormat="1" ht="14.25" spans="1:4">
      <c r="A125" s="68">
        <v>6</v>
      </c>
      <c r="B125" s="84" t="s">
        <v>260</v>
      </c>
      <c r="C125" s="70">
        <v>36</v>
      </c>
      <c r="D125" s="66"/>
    </row>
    <row r="126" s="52" customFormat="1" ht="14.25" spans="1:4">
      <c r="A126" s="68">
        <v>7</v>
      </c>
      <c r="B126" s="84" t="s">
        <v>261</v>
      </c>
      <c r="C126" s="70">
        <v>57.51</v>
      </c>
      <c r="D126" s="66"/>
    </row>
    <row r="127" s="52" customFormat="1" ht="14.25" spans="1:4">
      <c r="A127" s="68">
        <v>8</v>
      </c>
      <c r="B127" s="84" t="s">
        <v>262</v>
      </c>
      <c r="C127" s="70">
        <v>103</v>
      </c>
      <c r="D127" s="66"/>
    </row>
    <row r="128" s="52" customFormat="1" ht="14.25" spans="1:4">
      <c r="A128" s="68">
        <v>9</v>
      </c>
      <c r="B128" s="84" t="s">
        <v>263</v>
      </c>
      <c r="C128" s="70">
        <v>151.3</v>
      </c>
      <c r="D128" s="66"/>
    </row>
    <row r="129" s="52" customFormat="1" ht="14.25" spans="1:4">
      <c r="A129" s="68">
        <v>10</v>
      </c>
      <c r="B129" s="84" t="s">
        <v>264</v>
      </c>
      <c r="C129" s="70">
        <v>60</v>
      </c>
      <c r="D129" s="66"/>
    </row>
    <row r="130" s="52" customFormat="1" ht="14.25" spans="1:4">
      <c r="A130" s="68">
        <v>11</v>
      </c>
      <c r="B130" s="84" t="s">
        <v>265</v>
      </c>
      <c r="C130" s="70">
        <v>359</v>
      </c>
      <c r="D130" s="66"/>
    </row>
    <row r="131" s="52" customFormat="1" ht="14.25" spans="1:4">
      <c r="A131" s="68">
        <v>12</v>
      </c>
      <c r="B131" s="84" t="s">
        <v>266</v>
      </c>
      <c r="C131" s="70">
        <v>100</v>
      </c>
      <c r="D131" s="66"/>
    </row>
    <row r="132" s="52" customFormat="1" ht="14.25" spans="1:4">
      <c r="A132" s="68">
        <v>13</v>
      </c>
      <c r="B132" s="84" t="s">
        <v>267</v>
      </c>
      <c r="C132" s="70">
        <v>250</v>
      </c>
      <c r="D132" s="66"/>
    </row>
    <row r="133" s="52" customFormat="1" ht="28.5" spans="1:4">
      <c r="A133" s="68">
        <v>14</v>
      </c>
      <c r="B133" s="84" t="s">
        <v>268</v>
      </c>
      <c r="C133" s="70">
        <v>600</v>
      </c>
      <c r="D133" s="66"/>
    </row>
    <row r="134" s="52" customFormat="1" ht="14.25" spans="1:4">
      <c r="A134" s="68">
        <v>15</v>
      </c>
      <c r="B134" s="84" t="s">
        <v>269</v>
      </c>
      <c r="C134" s="70">
        <v>110</v>
      </c>
      <c r="D134" s="66"/>
    </row>
    <row r="135" s="52" customFormat="1" ht="28.5" spans="1:4">
      <c r="A135" s="68">
        <v>16</v>
      </c>
      <c r="B135" s="84" t="s">
        <v>270</v>
      </c>
      <c r="C135" s="70">
        <v>1300</v>
      </c>
      <c r="D135" s="66"/>
    </row>
    <row r="136" s="52" customFormat="1" ht="14.25" spans="1:4">
      <c r="A136" s="68">
        <v>17</v>
      </c>
      <c r="B136" s="84" t="s">
        <v>271</v>
      </c>
      <c r="C136" s="70">
        <v>300</v>
      </c>
      <c r="D136" s="66"/>
    </row>
    <row r="137" s="52" customFormat="1" ht="27" spans="1:4">
      <c r="A137" s="68">
        <v>18</v>
      </c>
      <c r="B137" s="85" t="s">
        <v>272</v>
      </c>
      <c r="C137" s="70">
        <v>100</v>
      </c>
      <c r="D137" s="66"/>
    </row>
    <row r="138" s="52" customFormat="1" ht="14.25" spans="1:4">
      <c r="A138" s="68">
        <v>19</v>
      </c>
      <c r="B138" s="84" t="s">
        <v>273</v>
      </c>
      <c r="C138" s="70">
        <v>40</v>
      </c>
      <c r="D138" s="66"/>
    </row>
    <row r="139" s="52" customFormat="1" ht="14.25" spans="1:4">
      <c r="A139" s="68">
        <v>20</v>
      </c>
      <c r="B139" s="84" t="s">
        <v>274</v>
      </c>
      <c r="C139" s="70">
        <v>29.1</v>
      </c>
      <c r="D139" s="66"/>
    </row>
    <row r="140" s="52" customFormat="1" ht="28.5" spans="1:4">
      <c r="A140" s="68">
        <v>21</v>
      </c>
      <c r="B140" s="84" t="s">
        <v>275</v>
      </c>
      <c r="C140" s="70">
        <v>688</v>
      </c>
      <c r="D140" s="66"/>
    </row>
    <row r="141" s="52" customFormat="1" ht="14.25" spans="1:4">
      <c r="A141" s="68">
        <v>22</v>
      </c>
      <c r="B141" s="84" t="s">
        <v>276</v>
      </c>
      <c r="C141" s="70">
        <v>20</v>
      </c>
      <c r="D141" s="66"/>
    </row>
    <row r="142" s="52" customFormat="1" ht="14.25" spans="1:4">
      <c r="A142" s="68">
        <v>23</v>
      </c>
      <c r="B142" s="84" t="s">
        <v>277</v>
      </c>
      <c r="C142" s="70">
        <v>72</v>
      </c>
      <c r="D142" s="66"/>
    </row>
    <row r="143" s="52" customFormat="1" ht="14.25" spans="1:4">
      <c r="A143" s="68">
        <v>24</v>
      </c>
      <c r="B143" s="86" t="s">
        <v>278</v>
      </c>
      <c r="C143" s="70">
        <v>34.65</v>
      </c>
      <c r="D143" s="66"/>
    </row>
    <row r="144" s="52" customFormat="1" ht="14.25" spans="1:4">
      <c r="A144" s="68">
        <v>25</v>
      </c>
      <c r="B144" s="84" t="s">
        <v>279</v>
      </c>
      <c r="C144" s="70">
        <v>5600</v>
      </c>
      <c r="D144" s="66"/>
    </row>
    <row r="145" s="52" customFormat="1" ht="14.25" spans="1:4">
      <c r="A145" s="68">
        <v>26</v>
      </c>
      <c r="B145" s="84" t="s">
        <v>280</v>
      </c>
      <c r="C145" s="70">
        <v>4</v>
      </c>
      <c r="D145" s="66"/>
    </row>
    <row r="146" s="52" customFormat="1" ht="14.25" spans="1:4">
      <c r="A146" s="68">
        <v>27</v>
      </c>
      <c r="B146" s="87" t="s">
        <v>281</v>
      </c>
      <c r="C146" s="70">
        <v>500</v>
      </c>
      <c r="D146" s="66"/>
    </row>
    <row r="147" s="52" customFormat="1" ht="14.25" spans="1:4">
      <c r="A147" s="68">
        <v>28</v>
      </c>
      <c r="B147" s="85" t="s">
        <v>282</v>
      </c>
      <c r="C147" s="70">
        <v>100</v>
      </c>
      <c r="D147" s="66"/>
    </row>
    <row r="148" s="52" customFormat="1" ht="14.25" spans="1:4">
      <c r="A148" s="68">
        <v>29</v>
      </c>
      <c r="B148" s="88" t="s">
        <v>283</v>
      </c>
      <c r="C148" s="70">
        <v>500</v>
      </c>
      <c r="D148" s="66"/>
    </row>
    <row r="149" s="52" customFormat="1" ht="14.25" spans="1:4">
      <c r="A149" s="68">
        <v>30</v>
      </c>
      <c r="B149" s="87" t="s">
        <v>284</v>
      </c>
      <c r="C149" s="70">
        <v>3000</v>
      </c>
      <c r="D149" s="66"/>
    </row>
    <row r="150" s="52" customFormat="1" ht="14.25" spans="1:4">
      <c r="A150" s="68">
        <v>31</v>
      </c>
      <c r="B150" s="89" t="s">
        <v>285</v>
      </c>
      <c r="C150" s="70">
        <v>7.17</v>
      </c>
      <c r="D150" s="66"/>
    </row>
    <row r="151" s="52" customFormat="1" ht="14.25" spans="1:4">
      <c r="A151" s="68">
        <v>32</v>
      </c>
      <c r="B151" s="84" t="s">
        <v>286</v>
      </c>
      <c r="C151" s="70">
        <f>SUM(C152,C157:C160)</f>
        <v>6245</v>
      </c>
      <c r="D151" s="66"/>
    </row>
    <row r="152" s="52" customFormat="1" ht="14.25" spans="1:4">
      <c r="A152" s="68"/>
      <c r="B152" s="84" t="s">
        <v>287</v>
      </c>
      <c r="C152" s="70">
        <f>SUM(C153:C156)</f>
        <v>124</v>
      </c>
      <c r="D152" s="66"/>
    </row>
    <row r="153" s="52" customFormat="1" ht="14.25" spans="1:4">
      <c r="A153" s="68"/>
      <c r="B153" s="84" t="s">
        <v>288</v>
      </c>
      <c r="C153" s="70">
        <v>61</v>
      </c>
      <c r="D153" s="66"/>
    </row>
    <row r="154" s="52" customFormat="1" ht="14.25" spans="1:4">
      <c r="A154" s="68"/>
      <c r="B154" s="84" t="s">
        <v>289</v>
      </c>
      <c r="C154" s="70">
        <v>40</v>
      </c>
      <c r="D154" s="66"/>
    </row>
    <row r="155" s="52" customFormat="1" ht="14.25" spans="1:4">
      <c r="A155" s="68"/>
      <c r="B155" s="84" t="s">
        <v>290</v>
      </c>
      <c r="C155" s="70">
        <v>3</v>
      </c>
      <c r="D155" s="66"/>
    </row>
    <row r="156" s="52" customFormat="1" ht="14.25" spans="1:4">
      <c r="A156" s="68"/>
      <c r="B156" s="84" t="s">
        <v>291</v>
      </c>
      <c r="C156" s="70">
        <v>20</v>
      </c>
      <c r="D156" s="66"/>
    </row>
    <row r="157" s="52" customFormat="1" ht="14.25" spans="1:4">
      <c r="A157" s="68"/>
      <c r="B157" s="84" t="s">
        <v>292</v>
      </c>
      <c r="C157" s="70">
        <v>250</v>
      </c>
      <c r="D157" s="66"/>
    </row>
    <row r="158" s="52" customFormat="1" ht="14.25" spans="1:4">
      <c r="A158" s="68"/>
      <c r="B158" s="84" t="s">
        <v>293</v>
      </c>
      <c r="C158" s="70">
        <v>81</v>
      </c>
      <c r="D158" s="66"/>
    </row>
    <row r="159" s="52" customFormat="1" ht="14.25" spans="1:4">
      <c r="A159" s="68"/>
      <c r="B159" s="84" t="s">
        <v>294</v>
      </c>
      <c r="C159" s="70">
        <f>915+91+140</f>
        <v>1146</v>
      </c>
      <c r="D159" s="66"/>
    </row>
    <row r="160" s="52" customFormat="1" ht="14.25" spans="1:4">
      <c r="A160" s="68"/>
      <c r="B160" s="84" t="s">
        <v>295</v>
      </c>
      <c r="C160" s="70">
        <f>4608+36</f>
        <v>4644</v>
      </c>
      <c r="D160" s="66"/>
    </row>
    <row r="161" s="52" customFormat="1" ht="14.25" spans="1:5">
      <c r="A161" s="78" t="s">
        <v>296</v>
      </c>
      <c r="B161" s="79" t="s">
        <v>31</v>
      </c>
      <c r="C161" s="90">
        <v>70481</v>
      </c>
      <c r="D161" s="66"/>
      <c r="E161" s="72"/>
    </row>
    <row r="162" s="52" customFormat="1" ht="14.25" spans="1:4">
      <c r="A162" s="78" t="s">
        <v>297</v>
      </c>
      <c r="B162" s="79" t="s">
        <v>35</v>
      </c>
      <c r="C162" s="90">
        <v>4000</v>
      </c>
      <c r="D162" s="66"/>
    </row>
    <row r="163" s="52" customFormat="1" ht="14.25" spans="1:4">
      <c r="A163" s="78" t="s">
        <v>298</v>
      </c>
      <c r="B163" s="79" t="s">
        <v>39</v>
      </c>
      <c r="C163" s="90">
        <f>SUM(C164:C167)</f>
        <v>18100</v>
      </c>
      <c r="D163" s="66"/>
    </row>
    <row r="164" s="52" customFormat="1" ht="14.25" spans="1:4">
      <c r="A164" s="68" t="s">
        <v>9</v>
      </c>
      <c r="B164" s="74" t="s">
        <v>299</v>
      </c>
      <c r="C164" s="91">
        <v>3000</v>
      </c>
      <c r="D164" s="66"/>
    </row>
    <row r="165" s="52" customFormat="1" ht="14.25" spans="1:4">
      <c r="A165" s="68" t="s">
        <v>12</v>
      </c>
      <c r="B165" s="74" t="s">
        <v>300</v>
      </c>
      <c r="C165" s="91">
        <v>9500</v>
      </c>
      <c r="D165" s="66"/>
    </row>
    <row r="166" s="52" customFormat="1" ht="14.25" spans="1:4">
      <c r="A166" s="68" t="s">
        <v>19</v>
      </c>
      <c r="B166" s="74" t="s">
        <v>301</v>
      </c>
      <c r="C166" s="91">
        <v>3600</v>
      </c>
      <c r="D166" s="66"/>
    </row>
    <row r="167" s="52" customFormat="1" ht="14.25" spans="1:4">
      <c r="A167" s="68" t="s">
        <v>30</v>
      </c>
      <c r="B167" s="74" t="s">
        <v>48</v>
      </c>
      <c r="C167" s="91">
        <v>2000</v>
      </c>
      <c r="D167" s="66"/>
    </row>
  </sheetData>
  <mergeCells count="4">
    <mergeCell ref="A2:D2"/>
    <mergeCell ref="A5:B5"/>
    <mergeCell ref="A6:B6"/>
    <mergeCell ref="A109:B109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view="pageBreakPreview" zoomScaleNormal="100" workbookViewId="0">
      <selection activeCell="C18" sqref="C18"/>
    </sheetView>
  </sheetViews>
  <sheetFormatPr defaultColWidth="9" defaultRowHeight="17.25" outlineLevelCol="6"/>
  <cols>
    <col min="1" max="1" width="12.375" style="5" customWidth="1"/>
    <col min="2" max="2" width="47.25" style="6" customWidth="1"/>
    <col min="3" max="3" width="20.625" style="7" customWidth="1"/>
    <col min="4" max="4" width="14.25" customWidth="1"/>
  </cols>
  <sheetData>
    <row r="1" customHeight="1" spans="1:3">
      <c r="A1" s="8" t="s">
        <v>302</v>
      </c>
      <c r="B1" s="9"/>
      <c r="C1" s="10"/>
    </row>
    <row r="2" ht="26.25" customHeight="1" spans="1:4">
      <c r="A2" s="11" t="s">
        <v>303</v>
      </c>
      <c r="B2" s="11"/>
      <c r="C2" s="11"/>
      <c r="D2" s="11"/>
    </row>
    <row r="3" ht="14.25" spans="1:4">
      <c r="A3" s="12"/>
      <c r="B3" s="13"/>
      <c r="C3" s="14"/>
      <c r="D3" s="14" t="s">
        <v>2</v>
      </c>
    </row>
    <row r="4" s="1" customFormat="1" ht="14.25" customHeight="1" spans="1:4">
      <c r="A4" s="15" t="s">
        <v>59</v>
      </c>
      <c r="B4" s="15" t="s">
        <v>60</v>
      </c>
      <c r="C4" s="15" t="s">
        <v>4</v>
      </c>
      <c r="D4" s="15" t="s">
        <v>140</v>
      </c>
    </row>
    <row r="5" s="1" customFormat="1" ht="14.25" spans="1:4">
      <c r="A5" s="15"/>
      <c r="B5" s="15"/>
      <c r="C5" s="15"/>
      <c r="D5" s="15"/>
    </row>
    <row r="6" s="1" customFormat="1" ht="9" customHeight="1" spans="1:4">
      <c r="A6" s="15"/>
      <c r="B6" s="15"/>
      <c r="C6" s="15"/>
      <c r="D6" s="15"/>
    </row>
    <row r="7" s="2" customFormat="1" ht="33" customHeight="1" spans="1:4">
      <c r="A7" s="15" t="s">
        <v>304</v>
      </c>
      <c r="B7" s="15"/>
      <c r="C7" s="18">
        <f>C8+C14+C17</f>
        <v>60687</v>
      </c>
      <c r="D7" s="37"/>
    </row>
    <row r="8" s="3" customFormat="1" ht="33" customHeight="1" spans="1:4">
      <c r="A8" s="38" t="s">
        <v>305</v>
      </c>
      <c r="B8" s="39"/>
      <c r="C8" s="21">
        <f>SUM(C9:C10,C13)</f>
        <v>49148</v>
      </c>
      <c r="D8" s="22"/>
    </row>
    <row r="9" s="4" customFormat="1" ht="33" customHeight="1" spans="1:4">
      <c r="A9" s="23" t="s">
        <v>9</v>
      </c>
      <c r="B9" s="24" t="s">
        <v>306</v>
      </c>
      <c r="C9" s="25">
        <f>42800+4142</f>
        <v>46942</v>
      </c>
      <c r="D9" s="26"/>
    </row>
    <row r="10" s="36" customFormat="1" ht="33" customHeight="1" spans="1:4">
      <c r="A10" s="23" t="s">
        <v>12</v>
      </c>
      <c r="B10" s="24" t="s">
        <v>307</v>
      </c>
      <c r="C10" s="40">
        <f t="shared" ref="C10" si="0">SUM(C11:C12)</f>
        <v>2006</v>
      </c>
      <c r="D10" s="41"/>
    </row>
    <row r="11" s="4" customFormat="1" ht="25.5" customHeight="1" spans="1:6">
      <c r="A11" s="23" t="s">
        <v>32</v>
      </c>
      <c r="B11" s="24" t="s">
        <v>308</v>
      </c>
      <c r="C11" s="42">
        <v>1505</v>
      </c>
      <c r="D11" s="43"/>
      <c r="F11" s="44"/>
    </row>
    <row r="12" s="4" customFormat="1" ht="51" customHeight="1" spans="1:6">
      <c r="A12" s="23" t="s">
        <v>36</v>
      </c>
      <c r="B12" s="24" t="s">
        <v>309</v>
      </c>
      <c r="C12" s="42">
        <v>501</v>
      </c>
      <c r="D12" s="45"/>
      <c r="F12" s="44"/>
    </row>
    <row r="13" s="4" customFormat="1" ht="25.5" customHeight="1" spans="1:4">
      <c r="A13" s="23" t="s">
        <v>19</v>
      </c>
      <c r="B13" s="24" t="s">
        <v>310</v>
      </c>
      <c r="C13" s="25">
        <v>200</v>
      </c>
      <c r="D13" s="26"/>
    </row>
    <row r="14" s="3" customFormat="1" ht="25.5" customHeight="1" spans="1:4">
      <c r="A14" s="38" t="s">
        <v>311</v>
      </c>
      <c r="B14" s="39"/>
      <c r="C14" s="21">
        <f>SUM(C15:C16)</f>
        <v>7939</v>
      </c>
      <c r="D14" s="22"/>
    </row>
    <row r="15" s="3" customFormat="1" ht="21.75" customHeight="1" spans="1:4">
      <c r="A15" s="23" t="s">
        <v>9</v>
      </c>
      <c r="B15" s="46" t="s">
        <v>312</v>
      </c>
      <c r="C15" s="25">
        <v>6450</v>
      </c>
      <c r="D15" s="22"/>
    </row>
    <row r="16" s="4" customFormat="1" ht="21.75" customHeight="1" spans="1:4">
      <c r="A16" s="23" t="s">
        <v>12</v>
      </c>
      <c r="B16" s="46" t="s">
        <v>313</v>
      </c>
      <c r="C16" s="25">
        <v>1489</v>
      </c>
      <c r="D16" s="26"/>
    </row>
    <row r="17" s="3" customFormat="1" ht="21.75" customHeight="1" spans="1:4">
      <c r="A17" s="47" t="s">
        <v>314</v>
      </c>
      <c r="B17" s="48"/>
      <c r="C17" s="21">
        <f t="shared" ref="C17" si="1">C18</f>
        <v>3600</v>
      </c>
      <c r="D17" s="22"/>
    </row>
    <row r="18" s="4" customFormat="1" ht="21.75" customHeight="1" spans="1:7">
      <c r="A18" s="23" t="s">
        <v>9</v>
      </c>
      <c r="B18" s="24" t="s">
        <v>315</v>
      </c>
      <c r="C18" s="42">
        <f>SUM(C19:C19)</f>
        <v>3600</v>
      </c>
      <c r="D18" s="26"/>
      <c r="G18" s="44"/>
    </row>
    <row r="19" s="4" customFormat="1" ht="21.75" customHeight="1" spans="1:4">
      <c r="A19" s="23"/>
      <c r="B19" s="24" t="s">
        <v>316</v>
      </c>
      <c r="C19" s="25">
        <v>3600</v>
      </c>
      <c r="D19" s="49"/>
    </row>
    <row r="20" ht="24.75" customHeight="1" spans="1:6">
      <c r="A20" s="15" t="s">
        <v>317</v>
      </c>
      <c r="B20" s="15"/>
      <c r="C20" s="18">
        <f>C21+C27</f>
        <v>60687</v>
      </c>
      <c r="D20" s="30"/>
      <c r="E20" s="50"/>
      <c r="F20" s="50"/>
    </row>
    <row r="21" ht="24.75" customHeight="1" spans="1:4">
      <c r="A21" s="38" t="s">
        <v>318</v>
      </c>
      <c r="B21" s="39"/>
      <c r="C21" s="21">
        <f>SUM(C22:C26)</f>
        <v>25050</v>
      </c>
      <c r="D21" s="30"/>
    </row>
    <row r="22" s="4" customFormat="1" ht="24.75" customHeight="1" spans="1:4">
      <c r="A22" s="23" t="s">
        <v>9</v>
      </c>
      <c r="B22" s="46" t="s">
        <v>319</v>
      </c>
      <c r="C22" s="42">
        <v>5315</v>
      </c>
      <c r="D22" s="26"/>
    </row>
    <row r="23" s="4" customFormat="1" ht="24.75" customHeight="1" spans="1:4">
      <c r="A23" s="23" t="s">
        <v>12</v>
      </c>
      <c r="B23" s="46" t="s">
        <v>320</v>
      </c>
      <c r="C23" s="42">
        <v>285</v>
      </c>
      <c r="D23" s="26"/>
    </row>
    <row r="24" s="4" customFormat="1" ht="24.75" customHeight="1" spans="1:7">
      <c r="A24" s="23" t="s">
        <v>19</v>
      </c>
      <c r="B24" s="46" t="s">
        <v>321</v>
      </c>
      <c r="C24" s="42">
        <v>12800</v>
      </c>
      <c r="D24" s="26"/>
      <c r="G24" s="44"/>
    </row>
    <row r="25" s="4" customFormat="1" ht="24.75" customHeight="1" spans="1:4">
      <c r="A25" s="23" t="s">
        <v>30</v>
      </c>
      <c r="B25" s="46" t="s">
        <v>322</v>
      </c>
      <c r="C25" s="42">
        <v>200</v>
      </c>
      <c r="D25" s="26"/>
    </row>
    <row r="26" s="4" customFormat="1" ht="24.75" customHeight="1" spans="1:4">
      <c r="A26" s="23" t="s">
        <v>34</v>
      </c>
      <c r="B26" s="46" t="s">
        <v>323</v>
      </c>
      <c r="C26" s="42">
        <v>6450</v>
      </c>
      <c r="D26" s="26"/>
    </row>
    <row r="27" ht="24.75" customHeight="1" spans="1:4">
      <c r="A27" s="38" t="s">
        <v>324</v>
      </c>
      <c r="B27" s="39"/>
      <c r="C27" s="18">
        <f t="shared" ref="C27" si="2">SUM(C28:C30)</f>
        <v>35637</v>
      </c>
      <c r="D27" s="30"/>
    </row>
    <row r="28" s="4" customFormat="1" ht="24.75" customHeight="1" spans="1:4">
      <c r="A28" s="23" t="s">
        <v>9</v>
      </c>
      <c r="B28" s="46" t="s">
        <v>325</v>
      </c>
      <c r="C28" s="42">
        <v>4515</v>
      </c>
      <c r="D28" s="26"/>
    </row>
    <row r="29" s="4" customFormat="1" ht="24.75" customHeight="1" spans="1:4">
      <c r="A29" s="23" t="s">
        <v>12</v>
      </c>
      <c r="B29" s="46" t="s">
        <v>326</v>
      </c>
      <c r="C29" s="42">
        <v>30000</v>
      </c>
      <c r="D29" s="51"/>
    </row>
    <row r="30" s="4" customFormat="1" ht="24.75" customHeight="1" spans="1:4">
      <c r="A30" s="23" t="s">
        <v>19</v>
      </c>
      <c r="B30" s="46" t="s">
        <v>327</v>
      </c>
      <c r="C30" s="42">
        <v>1122</v>
      </c>
      <c r="D30" s="41"/>
    </row>
  </sheetData>
  <mergeCells count="13">
    <mergeCell ref="A2:D2"/>
    <mergeCell ref="A7:B7"/>
    <mergeCell ref="A8:B8"/>
    <mergeCell ref="A14:B14"/>
    <mergeCell ref="A17:B17"/>
    <mergeCell ref="A20:B20"/>
    <mergeCell ref="A21:B21"/>
    <mergeCell ref="A27:B27"/>
    <mergeCell ref="A4:A6"/>
    <mergeCell ref="B4:B6"/>
    <mergeCell ref="C4:C6"/>
    <mergeCell ref="D4:D6"/>
    <mergeCell ref="D11:D12"/>
  </mergeCells>
  <pageMargins left="1.10236220472441" right="0.708661417322835" top="0.748031496062992" bottom="0.748031496062992" header="0.31496062992126" footer="0.31496062992126"/>
  <pageSetup paperSize="9" scale="7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opLeftCell="A7" workbookViewId="0">
      <selection activeCell="C18" sqref="C18"/>
    </sheetView>
  </sheetViews>
  <sheetFormatPr defaultColWidth="9" defaultRowHeight="17.25"/>
  <cols>
    <col min="1" max="1" width="12.375" style="5" customWidth="1"/>
    <col min="2" max="2" width="29.125" style="6" customWidth="1"/>
    <col min="3" max="3" width="15.625" style="7" customWidth="1"/>
    <col min="4" max="4" width="16.25" customWidth="1"/>
  </cols>
  <sheetData>
    <row r="1" spans="1:3">
      <c r="A1" s="8" t="s">
        <v>328</v>
      </c>
      <c r="B1" s="9"/>
      <c r="C1" s="10"/>
    </row>
    <row r="2" ht="43.5" customHeight="1" spans="1:4">
      <c r="A2" s="11" t="s">
        <v>329</v>
      </c>
      <c r="B2" s="11"/>
      <c r="C2" s="11"/>
      <c r="D2" s="11"/>
    </row>
    <row r="3" ht="14.25" spans="1:4">
      <c r="A3" s="12"/>
      <c r="B3" s="13"/>
      <c r="C3" s="14"/>
      <c r="D3" s="14" t="s">
        <v>2</v>
      </c>
    </row>
    <row r="4" s="1" customFormat="1" ht="14.25" customHeight="1" spans="1:10">
      <c r="A4" s="15" t="s">
        <v>59</v>
      </c>
      <c r="B4" s="15" t="s">
        <v>60</v>
      </c>
      <c r="C4" s="15" t="s">
        <v>4</v>
      </c>
      <c r="D4" s="15" t="s">
        <v>140</v>
      </c>
      <c r="E4" s="16"/>
      <c r="F4" s="16"/>
      <c r="G4" s="16"/>
      <c r="H4" s="16"/>
      <c r="I4" s="16"/>
      <c r="J4" s="16"/>
    </row>
    <row r="5" s="1" customFormat="1" ht="14.25" spans="1:10">
      <c r="A5" s="15"/>
      <c r="B5" s="15"/>
      <c r="C5" s="15"/>
      <c r="D5" s="15"/>
      <c r="E5" s="16"/>
      <c r="F5" s="16"/>
      <c r="G5" s="16"/>
      <c r="H5" s="16"/>
      <c r="I5" s="16"/>
      <c r="J5" s="16"/>
    </row>
    <row r="6" s="1" customFormat="1" ht="14.25" spans="1:10">
      <c r="A6" s="15"/>
      <c r="B6" s="15"/>
      <c r="C6" s="15"/>
      <c r="D6" s="15"/>
      <c r="E6" s="16"/>
      <c r="F6" s="16"/>
      <c r="G6" s="16"/>
      <c r="H6" s="17"/>
      <c r="I6" s="17"/>
      <c r="J6" s="16"/>
    </row>
    <row r="7" s="2" customFormat="1" ht="42" customHeight="1" spans="1:4">
      <c r="A7" s="15" t="s">
        <v>304</v>
      </c>
      <c r="B7" s="15"/>
      <c r="C7" s="18">
        <f t="shared" ref="C7" si="0">SUM(C8,C10)</f>
        <v>219</v>
      </c>
      <c r="D7" s="19"/>
    </row>
    <row r="8" s="3" customFormat="1" ht="42" customHeight="1" spans="1:4">
      <c r="A8" s="15" t="s">
        <v>6</v>
      </c>
      <c r="B8" s="20" t="s">
        <v>330</v>
      </c>
      <c r="C8" s="21">
        <f t="shared" ref="C8" si="1">SUM(C9)</f>
        <v>200</v>
      </c>
      <c r="D8" s="22"/>
    </row>
    <row r="9" s="4" customFormat="1" ht="42" customHeight="1" spans="1:4">
      <c r="A9" s="23" t="s">
        <v>9</v>
      </c>
      <c r="B9" s="24" t="s">
        <v>331</v>
      </c>
      <c r="C9" s="25">
        <v>200</v>
      </c>
      <c r="D9" s="26"/>
    </row>
    <row r="10" s="3" customFormat="1" ht="42" customHeight="1" spans="1:4">
      <c r="A10" s="15" t="s">
        <v>15</v>
      </c>
      <c r="B10" s="20" t="s">
        <v>16</v>
      </c>
      <c r="C10" s="21">
        <f>SUM(C11:C12)</f>
        <v>19</v>
      </c>
      <c r="D10" s="22"/>
    </row>
    <row r="11" s="3" customFormat="1" ht="42" customHeight="1" spans="1:4">
      <c r="A11" s="23" t="s">
        <v>9</v>
      </c>
      <c r="B11" s="27" t="s">
        <v>332</v>
      </c>
      <c r="C11" s="25">
        <v>13</v>
      </c>
      <c r="D11" s="22"/>
    </row>
    <row r="12" s="3" customFormat="1" ht="42" customHeight="1" spans="1:4">
      <c r="A12" s="23" t="s">
        <v>12</v>
      </c>
      <c r="B12" s="27" t="s">
        <v>313</v>
      </c>
      <c r="C12" s="25">
        <v>6</v>
      </c>
      <c r="D12" s="22"/>
    </row>
    <row r="13" ht="42" customHeight="1" spans="1:4">
      <c r="A13" s="28" t="s">
        <v>317</v>
      </c>
      <c r="B13" s="29"/>
      <c r="C13" s="18">
        <f>C14+C16</f>
        <v>219</v>
      </c>
      <c r="D13" s="30"/>
    </row>
    <row r="14" ht="42" customHeight="1" spans="1:4">
      <c r="A14" s="15" t="s">
        <v>6</v>
      </c>
      <c r="B14" s="20" t="s">
        <v>333</v>
      </c>
      <c r="C14" s="18">
        <f>SUM(C15:C15)</f>
        <v>19</v>
      </c>
      <c r="D14" s="30"/>
    </row>
    <row r="15" ht="42" customHeight="1" spans="1:4">
      <c r="A15" s="31" t="s">
        <v>9</v>
      </c>
      <c r="B15" s="32" t="s">
        <v>334</v>
      </c>
      <c r="C15" s="33">
        <v>19</v>
      </c>
      <c r="D15" s="34"/>
    </row>
    <row r="16" ht="42" customHeight="1" spans="1:4">
      <c r="A16" s="15" t="s">
        <v>15</v>
      </c>
      <c r="B16" s="20" t="s">
        <v>49</v>
      </c>
      <c r="C16" s="35">
        <f>SUM(C17:C18)</f>
        <v>200</v>
      </c>
      <c r="D16" s="30"/>
    </row>
    <row r="17" ht="42" customHeight="1" spans="1:4">
      <c r="A17" s="31" t="s">
        <v>9</v>
      </c>
      <c r="B17" s="32" t="s">
        <v>326</v>
      </c>
      <c r="C17" s="33">
        <v>200</v>
      </c>
      <c r="D17" s="34"/>
    </row>
    <row r="18" ht="42" customHeight="1" spans="1:4">
      <c r="A18" s="31" t="s">
        <v>12</v>
      </c>
      <c r="B18" s="32" t="s">
        <v>327</v>
      </c>
      <c r="C18" s="33">
        <v>0</v>
      </c>
      <c r="D18" s="30"/>
    </row>
  </sheetData>
  <mergeCells count="7">
    <mergeCell ref="A2:D2"/>
    <mergeCell ref="A7:B7"/>
    <mergeCell ref="A13:B13"/>
    <mergeCell ref="A4:A6"/>
    <mergeCell ref="B4:B6"/>
    <mergeCell ref="C4:C6"/>
    <mergeCell ref="D4:D6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表1一般公共预算收支总表</vt:lpstr>
      <vt:lpstr>表2 一般公共预算收入明细表</vt:lpstr>
      <vt:lpstr>表3 地方一般公共预算支出明细表</vt:lpstr>
      <vt:lpstr>表4 政府性基金收支预算表</vt:lpstr>
      <vt:lpstr>表5 国有资本经营预算收支预算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2023-10-13T01:42:40Z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CD73934435984B8096A7E3283C2EDD50</vt:lpwstr>
  </property>
</Properties>
</file>