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tabRatio="836" activeTab="6"/>
  </bookViews>
  <sheets>
    <sheet name="封面" sheetId="8" r:id="rId1"/>
    <sheet name="附件1 一般公共预算收入调整表 " sheetId="1" r:id="rId2"/>
    <sheet name="附件2 一般公共预算支出调整表" sheetId="2" r:id="rId3"/>
    <sheet name="附件2-1 地方一般公共预算支出调整明细表" sheetId="9" r:id="rId4"/>
    <sheet name="附件3 政府性基金预算收支调整表" sheetId="4" r:id="rId5"/>
    <sheet name="附件4 国有资本经营预算收支调整表" sheetId="6" r:id="rId6"/>
    <sheet name="附件5 2022年度“三保”支出调整表" sheetId="10" r:id="rId7"/>
  </sheets>
  <definedNames>
    <definedName name="_xlnm.Print_Area" localSheetId="1">'附件1 一般公共预算收入调整表 '!$A$1:$G$89</definedName>
    <definedName name="_xlnm.Print_Area" localSheetId="2">'附件2 一般公共预算支出调整表'!$A$1:$G$31</definedName>
    <definedName name="_xlnm.Print_Area" localSheetId="4">'附件3 政府性基金预算收支调整表'!$A$1:$G$37</definedName>
    <definedName name="_xlnm.Print_Area" localSheetId="5">'附件4 国有资本经营预算收支调整表'!$A$1:$G$18</definedName>
    <definedName name="_xlnm.Print_Area" localSheetId="6">'附件5 2022年度“三保”支出调整表'!$A$1:$D$45</definedName>
    <definedName name="_xlnm.Print_Titles" localSheetId="1">'附件1 一般公共预算收入调整表 '!$1:$5</definedName>
    <definedName name="_xlnm.Print_Titles" localSheetId="2">'附件2 一般公共预算支出调整表'!$1:$6</definedName>
    <definedName name="_xlnm.Print_Titles" localSheetId="4">'附件3 政府性基金预算收支调整表'!$1:$6</definedName>
    <definedName name="_xlnm.Print_Titles" localSheetId="5">'附件4 国有资本经营预算收支调整表'!$1:$6</definedName>
    <definedName name="_xlnm.Print_Titles" localSheetId="6">'附件5 2022年度“三保”支出调整表'!$1:$4</definedName>
  </definedNames>
  <calcPr calcId="124519"/>
</workbook>
</file>

<file path=xl/calcChain.xml><?xml version="1.0" encoding="utf-8"?>
<calcChain xmlns="http://schemas.openxmlformats.org/spreadsheetml/2006/main">
  <c r="D21" i="4"/>
  <c r="E21"/>
  <c r="F21"/>
  <c r="G21"/>
  <c r="C22"/>
  <c r="F24"/>
  <c r="G24"/>
  <c r="F25"/>
  <c r="G25"/>
  <c r="G23"/>
  <c r="F23"/>
  <c r="E23" i="2"/>
  <c r="E20"/>
  <c r="F20" s="1"/>
  <c r="C24" i="9"/>
  <c r="G88" i="1"/>
  <c r="F88"/>
  <c r="D87"/>
  <c r="E22" i="4"/>
  <c r="D16"/>
  <c r="D39" i="1"/>
  <c r="D83" l="1"/>
  <c r="F16" i="4"/>
  <c r="G16"/>
  <c r="F86" i="1"/>
  <c r="G86" s="1"/>
  <c r="F87"/>
  <c r="G87" s="1"/>
  <c r="E83"/>
  <c r="C83"/>
  <c r="F84"/>
  <c r="G84" s="1"/>
  <c r="F85"/>
  <c r="G85" s="1"/>
  <c r="D18" i="4"/>
  <c r="E18"/>
  <c r="C18"/>
  <c r="F19"/>
  <c r="G19"/>
  <c r="F20"/>
  <c r="G20"/>
  <c r="F30" i="2"/>
  <c r="G30"/>
  <c r="F28" i="4"/>
  <c r="F29"/>
  <c r="F30"/>
  <c r="F31"/>
  <c r="F34"/>
  <c r="F35"/>
  <c r="F36"/>
  <c r="G32"/>
  <c r="F11" i="6"/>
  <c r="F9"/>
  <c r="F9" i="1"/>
  <c r="G9" i="4"/>
  <c r="G13"/>
  <c r="F9"/>
  <c r="F13"/>
  <c r="F14"/>
  <c r="G14" s="1"/>
  <c r="F12"/>
  <c r="G12" s="1"/>
  <c r="C22" i="9"/>
  <c r="G18" i="4" l="1"/>
  <c r="F83" i="1"/>
  <c r="G83"/>
  <c r="F18" i="4"/>
  <c r="D44" i="10"/>
  <c r="D42"/>
  <c r="D41"/>
  <c r="D35"/>
  <c r="C34"/>
  <c r="C8" s="1"/>
  <c r="D30"/>
  <c r="D24"/>
  <c r="D18"/>
  <c r="B8"/>
  <c r="B5" s="1"/>
  <c r="D7"/>
  <c r="C7"/>
  <c r="D34" l="1"/>
  <c r="C5"/>
  <c r="D8"/>
  <c r="D5" s="1"/>
  <c r="D21" i="2" l="1"/>
  <c r="D10"/>
  <c r="D11"/>
  <c r="G20"/>
  <c r="C25" i="9"/>
  <c r="E12" i="2" s="1"/>
  <c r="C8" i="9"/>
  <c r="C5" s="1"/>
  <c r="D12" i="2" l="1"/>
  <c r="D8" i="6"/>
  <c r="E8"/>
  <c r="E7" s="1"/>
  <c r="F8"/>
  <c r="C8"/>
  <c r="G18"/>
  <c r="F18"/>
  <c r="G17"/>
  <c r="F17"/>
  <c r="E16"/>
  <c r="D16"/>
  <c r="C16"/>
  <c r="G15"/>
  <c r="F15"/>
  <c r="F14" s="1"/>
  <c r="E14"/>
  <c r="D14"/>
  <c r="C14"/>
  <c r="G12"/>
  <c r="F12"/>
  <c r="G11"/>
  <c r="E10"/>
  <c r="D10"/>
  <c r="C10"/>
  <c r="G9"/>
  <c r="G8" s="1"/>
  <c r="F37" i="4"/>
  <c r="G37" s="1"/>
  <c r="G36"/>
  <c r="G35"/>
  <c r="G34"/>
  <c r="E33"/>
  <c r="D33"/>
  <c r="C33"/>
  <c r="F32"/>
  <c r="G31"/>
  <c r="G30"/>
  <c r="G29"/>
  <c r="G28"/>
  <c r="E27"/>
  <c r="D27"/>
  <c r="C27"/>
  <c r="G22"/>
  <c r="F22"/>
  <c r="C21"/>
  <c r="G17"/>
  <c r="F17"/>
  <c r="F15" s="1"/>
  <c r="E15"/>
  <c r="D15"/>
  <c r="C15"/>
  <c r="G11"/>
  <c r="F11"/>
  <c r="E11"/>
  <c r="D11"/>
  <c r="C11"/>
  <c r="F10"/>
  <c r="G10" s="1"/>
  <c r="E8"/>
  <c r="D8"/>
  <c r="C8"/>
  <c r="F8" l="1"/>
  <c r="G8" s="1"/>
  <c r="D7"/>
  <c r="F7"/>
  <c r="G33"/>
  <c r="F33"/>
  <c r="F27"/>
  <c r="D7" i="6"/>
  <c r="C7"/>
  <c r="E13"/>
  <c r="G16"/>
  <c r="G13" s="1"/>
  <c r="G10"/>
  <c r="G7" s="1"/>
  <c r="G14"/>
  <c r="F16"/>
  <c r="F13" s="1"/>
  <c r="C13"/>
  <c r="D13"/>
  <c r="F10"/>
  <c r="F7" s="1"/>
  <c r="E7" i="4"/>
  <c r="G15"/>
  <c r="D26"/>
  <c r="E26"/>
  <c r="C7"/>
  <c r="C26"/>
  <c r="G27"/>
  <c r="G7" l="1"/>
  <c r="G26"/>
  <c r="F26"/>
  <c r="G31" i="2"/>
  <c r="F31"/>
  <c r="G29"/>
  <c r="G28" s="1"/>
  <c r="F29"/>
  <c r="E28"/>
  <c r="D28"/>
  <c r="C28"/>
  <c r="G27"/>
  <c r="F27"/>
  <c r="G26"/>
  <c r="F26"/>
  <c r="G25"/>
  <c r="F25"/>
  <c r="G24"/>
  <c r="F24"/>
  <c r="G23"/>
  <c r="G22" s="1"/>
  <c r="F23"/>
  <c r="E22"/>
  <c r="D22"/>
  <c r="C22"/>
  <c r="G21"/>
  <c r="F21"/>
  <c r="G19"/>
  <c r="F19"/>
  <c r="G18"/>
  <c r="F18"/>
  <c r="G17"/>
  <c r="F17"/>
  <c r="G16"/>
  <c r="F16"/>
  <c r="G15"/>
  <c r="F15"/>
  <c r="E14"/>
  <c r="D14"/>
  <c r="C14"/>
  <c r="G13"/>
  <c r="F13"/>
  <c r="G12"/>
  <c r="F12"/>
  <c r="G11"/>
  <c r="F11"/>
  <c r="G10"/>
  <c r="F10"/>
  <c r="E9"/>
  <c r="D9"/>
  <c r="C9"/>
  <c r="F89" i="1"/>
  <c r="G89" s="1"/>
  <c r="F82"/>
  <c r="G82" s="1"/>
  <c r="F81"/>
  <c r="G81" s="1"/>
  <c r="E80"/>
  <c r="D80"/>
  <c r="C80"/>
  <c r="F79"/>
  <c r="G79" s="1"/>
  <c r="F78"/>
  <c r="G78" s="1"/>
  <c r="F77"/>
  <c r="G77" s="1"/>
  <c r="F76"/>
  <c r="G76" s="1"/>
  <c r="F75"/>
  <c r="G75" s="1"/>
  <c r="F74"/>
  <c r="G74" s="1"/>
  <c r="F73"/>
  <c r="G73" s="1"/>
  <c r="F72"/>
  <c r="G72" s="1"/>
  <c r="F71"/>
  <c r="G71" s="1"/>
  <c r="F70"/>
  <c r="G70" s="1"/>
  <c r="F69"/>
  <c r="G69" s="1"/>
  <c r="F68"/>
  <c r="G68" s="1"/>
  <c r="F67"/>
  <c r="G67" s="1"/>
  <c r="F66"/>
  <c r="G66" s="1"/>
  <c r="F65"/>
  <c r="G65" s="1"/>
  <c r="F64"/>
  <c r="G64" s="1"/>
  <c r="F63"/>
  <c r="G63" s="1"/>
  <c r="F62"/>
  <c r="G62" s="1"/>
  <c r="E61"/>
  <c r="D61"/>
  <c r="C61"/>
  <c r="F60"/>
  <c r="G60" s="1"/>
  <c r="D59"/>
  <c r="F59" s="1"/>
  <c r="G59" s="1"/>
  <c r="F58"/>
  <c r="G58" s="1"/>
  <c r="D57"/>
  <c r="F57" s="1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F39"/>
  <c r="G39" s="1"/>
  <c r="F38"/>
  <c r="G38" s="1"/>
  <c r="D37"/>
  <c r="F37" s="1"/>
  <c r="G37" s="1"/>
  <c r="E36"/>
  <c r="C36"/>
  <c r="F35"/>
  <c r="G35" s="1"/>
  <c r="F34"/>
  <c r="G34" s="1"/>
  <c r="F33"/>
  <c r="G33" s="1"/>
  <c r="F32"/>
  <c r="G32" s="1"/>
  <c r="E31"/>
  <c r="D31"/>
  <c r="C31"/>
  <c r="F28"/>
  <c r="G28" s="1"/>
  <c r="F27"/>
  <c r="G27" s="1"/>
  <c r="F26"/>
  <c r="G26" s="1"/>
  <c r="F25"/>
  <c r="G25" s="1"/>
  <c r="F24"/>
  <c r="G24" s="1"/>
  <c r="E23"/>
  <c r="D23"/>
  <c r="C23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E8"/>
  <c r="D8"/>
  <c r="C8"/>
  <c r="C8" i="2" l="1"/>
  <c r="C7" s="1"/>
  <c r="F14"/>
  <c r="F28"/>
  <c r="G23" i="1"/>
  <c r="D8" i="2"/>
  <c r="D7" s="1"/>
  <c r="G9"/>
  <c r="F22"/>
  <c r="C30" i="1"/>
  <c r="C29" s="1"/>
  <c r="D36"/>
  <c r="D30" s="1"/>
  <c r="D29" s="1"/>
  <c r="G9"/>
  <c r="G8" s="1"/>
  <c r="D7"/>
  <c r="D6" s="1"/>
  <c r="E30"/>
  <c r="E29" s="1"/>
  <c r="C7"/>
  <c r="E7"/>
  <c r="E6" s="1"/>
  <c r="G14" i="2"/>
  <c r="E8"/>
  <c r="E7" s="1"/>
  <c r="F23" i="1"/>
  <c r="F31"/>
  <c r="G31"/>
  <c r="F9" i="2"/>
  <c r="G80" i="1"/>
  <c r="F80"/>
  <c r="G36"/>
  <c r="G61"/>
  <c r="F36"/>
  <c r="F61"/>
  <c r="F8"/>
  <c r="G8" i="2" l="1"/>
  <c r="G7" s="1"/>
  <c r="C6" i="1"/>
  <c r="F7"/>
  <c r="F6" s="1"/>
  <c r="F8" i="2"/>
  <c r="F7" s="1"/>
  <c r="G30" i="1"/>
  <c r="G29" s="1"/>
  <c r="F30"/>
  <c r="F29" s="1"/>
  <c r="G7"/>
  <c r="G6" s="1"/>
</calcChain>
</file>

<file path=xl/sharedStrings.xml><?xml version="1.0" encoding="utf-8"?>
<sst xmlns="http://schemas.openxmlformats.org/spreadsheetml/2006/main" count="363" uniqueCount="311">
  <si>
    <t>单位：万元</t>
    <phoneticPr fontId="3" type="noConversion"/>
  </si>
  <si>
    <t>科目编码</t>
  </si>
  <si>
    <t>项   目</t>
  </si>
  <si>
    <t>年初预算</t>
  </si>
  <si>
    <t>预计增加</t>
  </si>
  <si>
    <t>预计减少</t>
  </si>
  <si>
    <t>净增加</t>
  </si>
  <si>
    <t>预计年度完成数</t>
  </si>
  <si>
    <t>项目</t>
  </si>
  <si>
    <t>年初预算数</t>
  </si>
  <si>
    <t>省级以下民生支出类</t>
  </si>
  <si>
    <t>县级其他人员支出</t>
  </si>
  <si>
    <t>其他保障经费支出</t>
  </si>
  <si>
    <t>预备费</t>
  </si>
  <si>
    <t>增人增资预留</t>
  </si>
  <si>
    <t>成本性支出（非税收入返还）</t>
  </si>
  <si>
    <t>附件1</t>
    <phoneticPr fontId="3" type="noConversion"/>
  </si>
  <si>
    <t>2022年一般公共预算支出调整明细表</t>
    <phoneticPr fontId="1" type="noConversion"/>
  </si>
  <si>
    <t>1、人员工资支出</t>
    <phoneticPr fontId="3" type="noConversion"/>
  </si>
  <si>
    <t>2、公用运转支出</t>
    <phoneticPr fontId="3" type="noConversion"/>
  </si>
  <si>
    <t>3、基本民生支出</t>
    <phoneticPr fontId="1" type="noConversion"/>
  </si>
  <si>
    <t xml:space="preserve">       普通高中生均公用经费</t>
    <phoneticPr fontId="1" type="noConversion"/>
  </si>
  <si>
    <t xml:space="preserve">       临时救助</t>
    <phoneticPr fontId="1" type="noConversion"/>
  </si>
  <si>
    <t xml:space="preserve">       企业退休人员计划生育奖励</t>
    <phoneticPr fontId="1" type="noConversion"/>
  </si>
  <si>
    <t xml:space="preserve">       基本公共卫生服务</t>
    <phoneticPr fontId="1" type="noConversion"/>
  </si>
  <si>
    <t>1、保基本民生支出</t>
    <phoneticPr fontId="1" type="noConversion"/>
  </si>
  <si>
    <t>5、“三保”外上级专款支出</t>
    <phoneticPr fontId="1" type="noConversion"/>
  </si>
  <si>
    <t>4、公务员基础性绩效奖励</t>
    <phoneticPr fontId="1" type="noConversion"/>
  </si>
  <si>
    <t>收入总计</t>
    <phoneticPr fontId="3" type="noConversion"/>
  </si>
  <si>
    <t>（一）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</si>
  <si>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</si>
  <si>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</si>
  <si>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</si>
  <si>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</si>
  <si>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（二）</t>
    <phoneticPr fontId="3" type="noConversion"/>
  </si>
  <si>
    <t>转移性收入</t>
    <phoneticPr fontId="3" type="noConversion"/>
  </si>
  <si>
    <t>（三）</t>
    <phoneticPr fontId="3" type="noConversion"/>
  </si>
  <si>
    <t>二、转移性支出</t>
    <phoneticPr fontId="1" type="noConversion"/>
  </si>
  <si>
    <t>单位：万元</t>
    <phoneticPr fontId="3" type="noConversion"/>
  </si>
  <si>
    <t>2022年国有资本经营收支调整表</t>
    <phoneticPr fontId="3" type="noConversion"/>
  </si>
  <si>
    <t>附件3</t>
    <phoneticPr fontId="3" type="noConversion"/>
  </si>
  <si>
    <t>附件4</t>
    <phoneticPr fontId="3" type="noConversion"/>
  </si>
  <si>
    <t>2022年一般公共预算支出调整表</t>
    <phoneticPr fontId="3" type="noConversion"/>
  </si>
  <si>
    <t>2022年一般公共预算收入调整表</t>
    <phoneticPr fontId="3" type="noConversion"/>
  </si>
  <si>
    <t>（一）</t>
    <phoneticPr fontId="3" type="noConversion"/>
  </si>
  <si>
    <t>1</t>
    <phoneticPr fontId="3" type="noConversion"/>
  </si>
  <si>
    <t>2</t>
    <phoneticPr fontId="3" type="noConversion"/>
  </si>
  <si>
    <t>（二）</t>
    <phoneticPr fontId="3" type="noConversion"/>
  </si>
  <si>
    <t>（三）</t>
    <phoneticPr fontId="3" type="noConversion"/>
  </si>
  <si>
    <t>（四）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</si>
  <si>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</si>
  <si>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</si>
  <si>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</si>
  <si>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不可预见性支出</t>
    <phoneticPr fontId="3" type="noConversion"/>
  </si>
  <si>
    <t>（五）</t>
    <phoneticPr fontId="3" type="noConversion"/>
  </si>
  <si>
    <t>“三保”外上级专款支出</t>
    <phoneticPr fontId="3" type="noConversion"/>
  </si>
  <si>
    <t>二、转移性支出</t>
    <phoneticPr fontId="1" type="noConversion"/>
  </si>
  <si>
    <t>（一）</t>
    <phoneticPr fontId="3" type="noConversion"/>
  </si>
  <si>
    <t>债务还本支出</t>
    <phoneticPr fontId="3" type="noConversion"/>
  </si>
  <si>
    <t>上解支出</t>
    <phoneticPr fontId="3" type="noConversion"/>
  </si>
  <si>
    <t>序号</t>
    <phoneticPr fontId="3" type="noConversion"/>
  </si>
  <si>
    <t>支出总计</t>
    <phoneticPr fontId="3" type="noConversion"/>
  </si>
  <si>
    <t>一、地方一般公共预算支出</t>
    <phoneticPr fontId="1" type="noConversion"/>
  </si>
  <si>
    <t xml:space="preserve">  国家规定的“三保”支出</t>
    <phoneticPr fontId="3" type="noConversion"/>
  </si>
  <si>
    <t>机关事业单位工资性支出</t>
    <phoneticPr fontId="3" type="noConversion"/>
  </si>
  <si>
    <t>公用运转支出</t>
    <phoneticPr fontId="3" type="noConversion"/>
  </si>
  <si>
    <t>基本民生支出</t>
    <phoneticPr fontId="3" type="noConversion"/>
  </si>
  <si>
    <t>一般债务付息支出</t>
    <phoneticPr fontId="3" type="noConversion"/>
  </si>
  <si>
    <t>县级其他支出</t>
    <phoneticPr fontId="3" type="noConversion"/>
  </si>
  <si>
    <t>5</t>
    <phoneticPr fontId="3" type="noConversion"/>
  </si>
  <si>
    <t>部门业务费</t>
    <phoneticPr fontId="3" type="noConversion"/>
  </si>
  <si>
    <t>6</t>
    <phoneticPr fontId="3" type="noConversion"/>
  </si>
  <si>
    <t>7</t>
    <phoneticPr fontId="3" type="noConversion"/>
  </si>
  <si>
    <t>公务员基础性绩效奖励</t>
    <phoneticPr fontId="3" type="noConversion"/>
  </si>
  <si>
    <t>预留支出</t>
    <phoneticPr fontId="3" type="noConversion"/>
  </si>
  <si>
    <t>收入总计</t>
    <phoneticPr fontId="3" type="noConversion"/>
  </si>
  <si>
    <t>国有土地使用权出让收入</t>
    <phoneticPr fontId="1" type="noConversion"/>
  </si>
  <si>
    <t>土地储备专项债券项目收入</t>
    <phoneticPr fontId="1" type="noConversion"/>
  </si>
  <si>
    <t>其他地方自行试点项目收益专项债券对应项目专项收入</t>
    <phoneticPr fontId="1" type="noConversion"/>
  </si>
  <si>
    <t>中医院整体搬迁建设项目收入</t>
    <phoneticPr fontId="3" type="noConversion"/>
  </si>
  <si>
    <t xml:space="preserve">禄劝工业园区农特产品、西柚果汁、野生菌深加工标准化厂房建设项目收入
</t>
    <phoneticPr fontId="1" type="noConversion"/>
  </si>
  <si>
    <t>其他政府性基金收入</t>
    <phoneticPr fontId="3" type="noConversion"/>
  </si>
  <si>
    <t>政府性基金补助收入</t>
    <phoneticPr fontId="3" type="noConversion"/>
  </si>
  <si>
    <t>调入资金</t>
    <phoneticPr fontId="3" type="noConversion"/>
  </si>
  <si>
    <t>（一）</t>
    <phoneticPr fontId="1" type="noConversion"/>
  </si>
  <si>
    <t>地方政府专项债务转贷收入</t>
    <phoneticPr fontId="3" type="noConversion"/>
  </si>
  <si>
    <t>其他政府性基金预算支出</t>
    <phoneticPr fontId="3" type="noConversion"/>
  </si>
  <si>
    <t>新增专项债券项目支出</t>
    <phoneticPr fontId="3" type="noConversion"/>
  </si>
  <si>
    <t>上级专款支出</t>
    <phoneticPr fontId="3" type="noConversion"/>
  </si>
  <si>
    <t>专项债务还本支出</t>
    <phoneticPr fontId="3" type="noConversion"/>
  </si>
  <si>
    <t>政府性基金上解支出</t>
    <phoneticPr fontId="3" type="noConversion"/>
  </si>
  <si>
    <t>调入一般公共预算</t>
    <phoneticPr fontId="3" type="noConversion"/>
  </si>
  <si>
    <t>序号</t>
    <phoneticPr fontId="1" type="noConversion"/>
  </si>
  <si>
    <t>一</t>
    <phoneticPr fontId="3" type="noConversion"/>
  </si>
  <si>
    <t>二、</t>
    <phoneticPr fontId="3" type="noConversion"/>
  </si>
  <si>
    <t>调入一般公共预算</t>
    <phoneticPr fontId="3" type="noConversion"/>
  </si>
  <si>
    <t>本级收入</t>
    <phoneticPr fontId="3" type="noConversion"/>
  </si>
  <si>
    <t>国有资本经营收入</t>
    <phoneticPr fontId="1" type="noConversion"/>
  </si>
  <si>
    <t>上级补助补助收入</t>
    <phoneticPr fontId="3" type="noConversion"/>
  </si>
  <si>
    <t>一、本级支出</t>
    <phoneticPr fontId="1" type="noConversion"/>
  </si>
  <si>
    <t>国有资本经营支出</t>
    <phoneticPr fontId="3" type="noConversion"/>
  </si>
  <si>
    <t>结转结余</t>
    <phoneticPr fontId="3" type="noConversion"/>
  </si>
  <si>
    <t xml:space="preserve">       农村义务教育学生营养改善计划</t>
    <phoneticPr fontId="3" type="noConversion"/>
  </si>
  <si>
    <t xml:space="preserve">       学前教育家庭经济困难学生补助</t>
    <phoneticPr fontId="3" type="noConversion"/>
  </si>
  <si>
    <t xml:space="preserve">       普通高中建档立卡家庭经济困难学生免学杂费</t>
    <phoneticPr fontId="3" type="noConversion"/>
  </si>
  <si>
    <t xml:space="preserve">       财政对城镇职工基本医疗保险基金缺口补助</t>
    <phoneticPr fontId="3" type="noConversion"/>
  </si>
  <si>
    <t xml:space="preserve">       城市最低生活保障</t>
    <phoneticPr fontId="3" type="noConversion"/>
  </si>
  <si>
    <t xml:space="preserve">       自然灾害生活救助（或受灾人员救助）</t>
    <phoneticPr fontId="3" type="noConversion"/>
  </si>
  <si>
    <t xml:space="preserve">       高龄老人补助（或老年人福利补贴）</t>
    <phoneticPr fontId="3" type="noConversion"/>
  </si>
  <si>
    <t xml:space="preserve">       义务兵家庭优待金</t>
    <phoneticPr fontId="3" type="noConversion"/>
  </si>
  <si>
    <t xml:space="preserve">       军队移交地方政府离退休人员</t>
    <phoneticPr fontId="3" type="noConversion"/>
  </si>
  <si>
    <t xml:space="preserve">       城乡义务教育中小学公用经费</t>
    <phoneticPr fontId="3" type="noConversion"/>
  </si>
  <si>
    <t xml:space="preserve">       义务教育家庭经济困难学生生活补助</t>
    <phoneticPr fontId="3" type="noConversion"/>
  </si>
  <si>
    <t xml:space="preserve">       普通高中建档立卡家庭经济困难学生生活费补助</t>
    <phoneticPr fontId="3" type="noConversion"/>
  </si>
  <si>
    <t xml:space="preserve">       中等职业教育学校免学费</t>
    <phoneticPr fontId="3" type="noConversion"/>
  </si>
  <si>
    <t xml:space="preserve">       普通高中国家助学金</t>
    <phoneticPr fontId="3" type="noConversion"/>
  </si>
  <si>
    <t xml:space="preserve">       中等职业学校国家助学金</t>
    <phoneticPr fontId="3" type="noConversion"/>
  </si>
  <si>
    <t xml:space="preserve">       城乡居民基本养老保险</t>
    <phoneticPr fontId="3" type="noConversion"/>
  </si>
  <si>
    <t xml:space="preserve">       农村最低生活保障</t>
    <phoneticPr fontId="3" type="noConversion"/>
  </si>
  <si>
    <t xml:space="preserve">       特困供养人员（原五保户）补助(或特困人员救助供养)</t>
    <phoneticPr fontId="3" type="noConversion"/>
  </si>
  <si>
    <t xml:space="preserve">       重点优抚对象生活困难补助</t>
    <phoneticPr fontId="3" type="noConversion"/>
  </si>
  <si>
    <t xml:space="preserve">       “两参”烈属老红军老党员等部分优抚对象抚恤和生活补助</t>
    <phoneticPr fontId="3" type="noConversion"/>
  </si>
  <si>
    <t xml:space="preserve">       城乡医疗救助</t>
    <phoneticPr fontId="3" type="noConversion"/>
  </si>
  <si>
    <t xml:space="preserve">       流浪乞讨人员救助</t>
    <phoneticPr fontId="3" type="noConversion"/>
  </si>
  <si>
    <t xml:space="preserve">       孤儿基本生活保障</t>
    <phoneticPr fontId="3" type="noConversion"/>
  </si>
  <si>
    <t xml:space="preserve">       困难残疾人生活补贴和重度残疾人护理补贴</t>
    <phoneticPr fontId="3" type="noConversion"/>
  </si>
  <si>
    <t xml:space="preserve">       自主就业退役士兵一次性经济补助</t>
    <phoneticPr fontId="3" type="noConversion"/>
  </si>
  <si>
    <r>
      <rPr>
        <b/>
        <sz val="12"/>
        <color theme="1"/>
        <rFont val="宋体"/>
        <family val="3"/>
        <charset val="134"/>
        <scheme val="minor"/>
      </rPr>
      <t xml:space="preserve">       </t>
    </r>
    <r>
      <rPr>
        <sz val="12"/>
        <color theme="1"/>
        <rFont val="宋体"/>
        <family val="3"/>
        <charset val="134"/>
        <scheme val="minor"/>
      </rPr>
      <t>军转干部解困补助</t>
    </r>
    <phoneticPr fontId="3" type="noConversion"/>
  </si>
  <si>
    <r>
      <rPr>
        <b/>
        <sz val="12"/>
        <color theme="1"/>
        <rFont val="宋体"/>
        <family val="3"/>
        <charset val="134"/>
        <scheme val="minor"/>
      </rPr>
      <t xml:space="preserve">       </t>
    </r>
    <r>
      <rPr>
        <sz val="12"/>
        <color theme="1"/>
        <rFont val="宋体"/>
        <family val="3"/>
        <charset val="134"/>
        <scheme val="minor"/>
      </rPr>
      <t>机关事业单位职工及军人抚恤补助</t>
    </r>
    <phoneticPr fontId="3" type="noConversion"/>
  </si>
  <si>
    <r>
      <rPr>
        <b/>
        <sz val="12"/>
        <color theme="1"/>
        <rFont val="宋体"/>
        <family val="3"/>
        <charset val="134"/>
        <scheme val="minor"/>
      </rPr>
      <t xml:space="preserve">       </t>
    </r>
    <r>
      <rPr>
        <sz val="12"/>
        <color theme="1"/>
        <rFont val="宋体"/>
        <family val="3"/>
        <charset val="134"/>
        <scheme val="minor"/>
      </rPr>
      <t>防治艾滋病经费</t>
    </r>
    <phoneticPr fontId="3" type="noConversion"/>
  </si>
  <si>
    <r>
      <rPr>
        <b/>
        <sz val="12"/>
        <color theme="1"/>
        <rFont val="宋体"/>
        <family val="3"/>
        <charset val="134"/>
        <scheme val="minor"/>
      </rPr>
      <t xml:space="preserve">       </t>
    </r>
    <r>
      <rPr>
        <sz val="12"/>
        <color theme="1"/>
        <rFont val="宋体"/>
        <family val="3"/>
        <charset val="134"/>
        <scheme val="minor"/>
      </rPr>
      <t>城乡义务教育学生免教科书费</t>
    </r>
    <phoneticPr fontId="3" type="noConversion"/>
  </si>
  <si>
    <r>
      <rPr>
        <b/>
        <sz val="12"/>
        <color theme="1"/>
        <rFont val="宋体"/>
        <family val="3"/>
        <charset val="134"/>
        <scheme val="minor"/>
      </rPr>
      <t xml:space="preserve">      </t>
    </r>
    <r>
      <rPr>
        <sz val="12"/>
        <color theme="1"/>
        <rFont val="宋体"/>
        <family val="3"/>
        <charset val="134"/>
        <scheme val="minor"/>
      </rPr>
      <t>计划生育奖励专项</t>
    </r>
    <phoneticPr fontId="3" type="noConversion"/>
  </si>
  <si>
    <t>禄劝彝族苗族自治县</t>
    <phoneticPr fontId="3" type="noConversion"/>
  </si>
  <si>
    <r>
      <t xml:space="preserve"> </t>
    </r>
    <r>
      <rPr>
        <sz val="18"/>
        <rFont val="宋体"/>
        <family val="3"/>
        <charset val="134"/>
      </rPr>
      <t xml:space="preserve">  </t>
    </r>
    <r>
      <rPr>
        <sz val="18"/>
        <rFont val="宋体"/>
        <family val="3"/>
        <charset val="134"/>
      </rPr>
      <t>负责人:武  勇</t>
    </r>
    <phoneticPr fontId="3" type="noConversion"/>
  </si>
  <si>
    <t>2022年度地方财政收支预算调整（草案）</t>
    <phoneticPr fontId="3" type="noConversion"/>
  </si>
  <si>
    <t xml:space="preserve">                         财政局编制时间：2022年12月11日</t>
    <phoneticPr fontId="3" type="noConversion"/>
  </si>
  <si>
    <t>编表人：李兴武</t>
    <phoneticPr fontId="1" type="noConversion"/>
  </si>
  <si>
    <t>编制机关：禄劝彝族苗族自治县财政局</t>
    <phoneticPr fontId="1" type="noConversion"/>
  </si>
  <si>
    <t>一、地方一般公共预算收入合计</t>
    <phoneticPr fontId="1" type="noConversion"/>
  </si>
  <si>
    <t>二、转移性收入</t>
    <phoneticPr fontId="1" type="noConversion"/>
  </si>
  <si>
    <t>一、地方政府性基金收入</t>
    <phoneticPr fontId="3" type="noConversion"/>
  </si>
  <si>
    <t>二、转移性收入</t>
    <phoneticPr fontId="3" type="noConversion"/>
  </si>
  <si>
    <t>三、债务转贷收入</t>
    <phoneticPr fontId="3" type="noConversion"/>
  </si>
  <si>
    <t>“三保”支出保障分类</t>
    <phoneticPr fontId="1" type="noConversion"/>
  </si>
  <si>
    <t>调整金额</t>
    <phoneticPr fontId="1" type="noConversion"/>
  </si>
  <si>
    <t>调整后需求</t>
    <phoneticPr fontId="1" type="noConversion"/>
  </si>
  <si>
    <t>合计</t>
    <phoneticPr fontId="1" type="noConversion"/>
  </si>
  <si>
    <t>80101 人员工资支出</t>
    <phoneticPr fontId="3" type="noConversion"/>
  </si>
  <si>
    <t>80102 公用运转支出</t>
    <phoneticPr fontId="3" type="noConversion"/>
  </si>
  <si>
    <t>80103 基本民生支出</t>
    <phoneticPr fontId="3" type="noConversion"/>
  </si>
  <si>
    <r>
      <t xml:space="preserve">8010301 </t>
    </r>
    <r>
      <rPr>
        <sz val="10"/>
        <color theme="1"/>
        <rFont val="宋体"/>
        <family val="3"/>
        <charset val="134"/>
      </rPr>
      <t>城乡义务教育中小学公用经费</t>
    </r>
    <phoneticPr fontId="3" type="noConversion"/>
  </si>
  <si>
    <t>8010302 普通高中生均公用经费</t>
  </si>
  <si>
    <r>
      <t xml:space="preserve">8010303 </t>
    </r>
    <r>
      <rPr>
        <sz val="10"/>
        <color theme="1"/>
        <rFont val="宋体"/>
        <family val="3"/>
        <charset val="134"/>
      </rPr>
      <t>农村义务教育学生营养改善计划</t>
    </r>
    <phoneticPr fontId="3" type="noConversion"/>
  </si>
  <si>
    <r>
      <t xml:space="preserve">8010304 </t>
    </r>
    <r>
      <rPr>
        <sz val="10"/>
        <color theme="1"/>
        <rFont val="宋体"/>
        <family val="3"/>
        <charset val="134"/>
      </rPr>
      <t>学前教育家庭经济困难学生补助</t>
    </r>
    <phoneticPr fontId="3" type="noConversion"/>
  </si>
  <si>
    <r>
      <t xml:space="preserve">8010305 </t>
    </r>
    <r>
      <rPr>
        <sz val="10"/>
        <color theme="1"/>
        <rFont val="宋体"/>
        <family val="3"/>
        <charset val="134"/>
      </rPr>
      <t>义务教育家庭经济困难学生生活补助</t>
    </r>
    <phoneticPr fontId="3" type="noConversion"/>
  </si>
  <si>
    <r>
      <t xml:space="preserve">8010307 </t>
    </r>
    <r>
      <rPr>
        <sz val="10"/>
        <color theme="1"/>
        <rFont val="宋体"/>
        <family val="3"/>
        <charset val="134"/>
      </rPr>
      <t>普通高中建档立卡家庭经济困难学生生活费补助</t>
    </r>
    <phoneticPr fontId="3" type="noConversion"/>
  </si>
  <si>
    <r>
      <t xml:space="preserve">8010308 </t>
    </r>
    <r>
      <rPr>
        <sz val="10"/>
        <color theme="1"/>
        <rFont val="宋体"/>
        <family val="3"/>
        <charset val="134"/>
      </rPr>
      <t>普通高中建档立卡家庭经济困难学生免学杂费</t>
    </r>
    <phoneticPr fontId="3" type="noConversion"/>
  </si>
  <si>
    <r>
      <t xml:space="preserve">8010309 </t>
    </r>
    <r>
      <rPr>
        <sz val="10"/>
        <color theme="1"/>
        <rFont val="宋体"/>
        <family val="3"/>
        <charset val="134"/>
      </rPr>
      <t>中等职业教育学校免学费</t>
    </r>
    <phoneticPr fontId="3" type="noConversion"/>
  </si>
  <si>
    <r>
      <t xml:space="preserve">8010310 </t>
    </r>
    <r>
      <rPr>
        <sz val="10"/>
        <color theme="1"/>
        <rFont val="宋体"/>
        <family val="3"/>
        <charset val="134"/>
      </rPr>
      <t>城乡义务教育学生免教科书费</t>
    </r>
    <phoneticPr fontId="3" type="noConversion"/>
  </si>
  <si>
    <r>
      <t xml:space="preserve">8010311 </t>
    </r>
    <r>
      <rPr>
        <sz val="10"/>
        <color theme="1"/>
        <rFont val="宋体"/>
        <family val="3"/>
        <charset val="134"/>
      </rPr>
      <t>普通高中国家助学金</t>
    </r>
    <phoneticPr fontId="3" type="noConversion"/>
  </si>
  <si>
    <r>
      <t xml:space="preserve">8010312 </t>
    </r>
    <r>
      <rPr>
        <sz val="10"/>
        <color theme="1"/>
        <rFont val="宋体"/>
        <family val="3"/>
        <charset val="134"/>
      </rPr>
      <t>中等职业学校国家助学金</t>
    </r>
    <phoneticPr fontId="3" type="noConversion"/>
  </si>
  <si>
    <t>8010313 耕地地力保护补贴</t>
  </si>
  <si>
    <r>
      <t xml:space="preserve">8010314 </t>
    </r>
    <r>
      <rPr>
        <sz val="10"/>
        <color theme="1"/>
        <rFont val="宋体"/>
        <family val="3"/>
        <charset val="134"/>
      </rPr>
      <t>城乡居民基本医疗保险</t>
    </r>
    <phoneticPr fontId="3" type="noConversion"/>
  </si>
  <si>
    <r>
      <t xml:space="preserve">8010315 </t>
    </r>
    <r>
      <rPr>
        <sz val="10"/>
        <color theme="1"/>
        <rFont val="宋体"/>
        <family val="3"/>
        <charset val="134"/>
      </rPr>
      <t>城乡居民基本养老保险</t>
    </r>
    <phoneticPr fontId="3" type="noConversion"/>
  </si>
  <si>
    <r>
      <t>8010316</t>
    </r>
    <r>
      <rPr>
        <sz val="10"/>
        <color theme="1"/>
        <rFont val="宋体"/>
        <family val="3"/>
        <charset val="134"/>
      </rPr>
      <t>财政对城镇职工基本医疗保险基金缺口补助</t>
    </r>
    <phoneticPr fontId="3" type="noConversion"/>
  </si>
  <si>
    <r>
      <t xml:space="preserve">8010320 </t>
    </r>
    <r>
      <rPr>
        <sz val="10"/>
        <color theme="1"/>
        <rFont val="宋体"/>
        <family val="3"/>
        <charset val="134"/>
      </rPr>
      <t>城市最低生活保障</t>
    </r>
    <phoneticPr fontId="3" type="noConversion"/>
  </si>
  <si>
    <r>
      <t xml:space="preserve">8010321 </t>
    </r>
    <r>
      <rPr>
        <sz val="10"/>
        <color theme="1"/>
        <rFont val="宋体"/>
        <family val="3"/>
        <charset val="134"/>
      </rPr>
      <t>农村最低生活保障</t>
    </r>
    <phoneticPr fontId="3" type="noConversion"/>
  </si>
  <si>
    <r>
      <t xml:space="preserve">8010322 </t>
    </r>
    <r>
      <rPr>
        <sz val="10"/>
        <color theme="1"/>
        <rFont val="宋体"/>
        <family val="3"/>
        <charset val="134"/>
      </rPr>
      <t>特困供养人员（原五保户）补助</t>
    </r>
    <r>
      <rPr>
        <sz val="11"/>
        <color theme="1"/>
        <rFont val="宋体"/>
        <family val="2"/>
        <charset val="134"/>
        <scheme val="minor"/>
      </rPr>
      <t>(</t>
    </r>
    <r>
      <rPr>
        <sz val="10"/>
        <color theme="1"/>
        <rFont val="宋体"/>
        <family val="3"/>
        <charset val="134"/>
      </rPr>
      <t>或特困人员救助供养</t>
    </r>
    <r>
      <rPr>
        <sz val="11"/>
        <color theme="1"/>
        <rFont val="宋体"/>
        <family val="2"/>
        <charset val="134"/>
        <scheme val="minor"/>
      </rPr>
      <t>)</t>
    </r>
    <phoneticPr fontId="3" type="noConversion"/>
  </si>
  <si>
    <r>
      <t xml:space="preserve">8010323 </t>
    </r>
    <r>
      <rPr>
        <sz val="10"/>
        <color theme="1"/>
        <rFont val="宋体"/>
        <family val="3"/>
        <charset val="134"/>
      </rPr>
      <t>重点优抚对象生活困难补助</t>
    </r>
    <phoneticPr fontId="3" type="noConversion"/>
  </si>
  <si>
    <r>
      <t>8010324 “</t>
    </r>
    <r>
      <rPr>
        <sz val="10"/>
        <color theme="1"/>
        <rFont val="宋体"/>
        <family val="3"/>
        <charset val="134"/>
      </rPr>
      <t>两参</t>
    </r>
    <r>
      <rPr>
        <sz val="11"/>
        <color theme="1"/>
        <rFont val="宋体"/>
        <family val="2"/>
        <charset val="134"/>
        <scheme val="minor"/>
      </rPr>
      <t>”</t>
    </r>
    <r>
      <rPr>
        <sz val="10"/>
        <color theme="1"/>
        <rFont val="宋体"/>
        <family val="3"/>
        <charset val="134"/>
      </rPr>
      <t>烈属老红军老党员等部分优抚对象抚恤和生活补助</t>
    </r>
    <phoneticPr fontId="3" type="noConversion"/>
  </si>
  <si>
    <r>
      <t xml:space="preserve">8010325 </t>
    </r>
    <r>
      <rPr>
        <sz val="10"/>
        <color theme="1"/>
        <rFont val="宋体"/>
        <family val="3"/>
        <charset val="134"/>
      </rPr>
      <t>城乡医疗救助</t>
    </r>
    <phoneticPr fontId="3" type="noConversion"/>
  </si>
  <si>
    <t>8010326 临时救助</t>
  </si>
  <si>
    <r>
      <t xml:space="preserve">8010327 </t>
    </r>
    <r>
      <rPr>
        <sz val="10"/>
        <color theme="1"/>
        <rFont val="宋体"/>
        <family val="3"/>
        <charset val="134"/>
      </rPr>
      <t>自然灾害生活救助（或受灾人员救助）</t>
    </r>
    <phoneticPr fontId="3" type="noConversion"/>
  </si>
  <si>
    <r>
      <t xml:space="preserve">8010328 </t>
    </r>
    <r>
      <rPr>
        <sz val="10"/>
        <color theme="1"/>
        <rFont val="宋体"/>
        <family val="3"/>
        <charset val="134"/>
      </rPr>
      <t>流浪乞讨人员救助</t>
    </r>
    <phoneticPr fontId="3" type="noConversion"/>
  </si>
  <si>
    <r>
      <t xml:space="preserve">8010329 </t>
    </r>
    <r>
      <rPr>
        <sz val="10"/>
        <color theme="1"/>
        <rFont val="宋体"/>
        <family val="3"/>
        <charset val="134"/>
      </rPr>
      <t>孤儿基本生活保障</t>
    </r>
    <phoneticPr fontId="3" type="noConversion"/>
  </si>
  <si>
    <r>
      <t xml:space="preserve">8010330 </t>
    </r>
    <r>
      <rPr>
        <sz val="10"/>
        <color theme="1"/>
        <rFont val="宋体"/>
        <family val="3"/>
        <charset val="134"/>
      </rPr>
      <t>困难残疾人生活补贴和重度残疾人护理补贴</t>
    </r>
    <phoneticPr fontId="3" type="noConversion"/>
  </si>
  <si>
    <r>
      <t xml:space="preserve">8010331 </t>
    </r>
    <r>
      <rPr>
        <sz val="10"/>
        <color theme="1"/>
        <rFont val="宋体"/>
        <family val="3"/>
        <charset val="134"/>
      </rPr>
      <t>高龄老人补助（或老年人福利补贴）</t>
    </r>
    <phoneticPr fontId="3" type="noConversion"/>
  </si>
  <si>
    <r>
      <t xml:space="preserve">8010332 </t>
    </r>
    <r>
      <rPr>
        <sz val="10"/>
        <color theme="1"/>
        <rFont val="宋体"/>
        <family val="3"/>
        <charset val="134"/>
      </rPr>
      <t>义务兵家庭优待金</t>
    </r>
    <phoneticPr fontId="3" type="noConversion"/>
  </si>
  <si>
    <r>
      <t xml:space="preserve">8010333 </t>
    </r>
    <r>
      <rPr>
        <sz val="10"/>
        <color theme="1"/>
        <rFont val="宋体"/>
        <family val="3"/>
        <charset val="134"/>
      </rPr>
      <t>自主就业退役士兵一次性经济补助</t>
    </r>
    <phoneticPr fontId="3" type="noConversion"/>
  </si>
  <si>
    <r>
      <t xml:space="preserve">8010334 </t>
    </r>
    <r>
      <rPr>
        <sz val="10"/>
        <color theme="1"/>
        <rFont val="宋体"/>
        <family val="3"/>
        <charset val="134"/>
      </rPr>
      <t>军队移交地方政府离退休人员</t>
    </r>
    <phoneticPr fontId="3" type="noConversion"/>
  </si>
  <si>
    <r>
      <t xml:space="preserve">8010335 </t>
    </r>
    <r>
      <rPr>
        <sz val="10"/>
        <color theme="1"/>
        <rFont val="宋体"/>
        <family val="3"/>
        <charset val="134"/>
      </rPr>
      <t>军转干部解困补助</t>
    </r>
    <phoneticPr fontId="3" type="noConversion"/>
  </si>
  <si>
    <t>8010336 企业退休人员计划生育奖励</t>
  </si>
  <si>
    <r>
      <t xml:space="preserve">8010337 </t>
    </r>
    <r>
      <rPr>
        <sz val="10"/>
        <color theme="1"/>
        <rFont val="宋体"/>
        <family val="3"/>
        <charset val="134"/>
      </rPr>
      <t>机关事业单位职工及军人抚恤补助</t>
    </r>
    <phoneticPr fontId="3" type="noConversion"/>
  </si>
  <si>
    <t>8010338 基本公共卫生服务</t>
    <phoneticPr fontId="1" type="noConversion"/>
  </si>
  <si>
    <r>
      <t xml:space="preserve">8010339 </t>
    </r>
    <r>
      <rPr>
        <sz val="10"/>
        <color theme="1"/>
        <rFont val="宋体"/>
        <family val="3"/>
        <charset val="134"/>
      </rPr>
      <t>计划生育奖励专项</t>
    </r>
    <phoneticPr fontId="3" type="noConversion"/>
  </si>
  <si>
    <r>
      <t xml:space="preserve">8010340 </t>
    </r>
    <r>
      <rPr>
        <sz val="10"/>
        <color theme="1"/>
        <rFont val="宋体"/>
        <family val="3"/>
        <charset val="134"/>
      </rPr>
      <t>防治艾滋病经费</t>
    </r>
    <phoneticPr fontId="3" type="noConversion"/>
  </si>
  <si>
    <t>附件5</t>
    <phoneticPr fontId="1" type="noConversion"/>
  </si>
  <si>
    <t>附件2-1</t>
    <phoneticPr fontId="1" type="noConversion"/>
  </si>
  <si>
    <t>专项债券结余资金调入</t>
    <phoneticPr fontId="1" type="noConversion"/>
  </si>
  <si>
    <t>一般公共预算调入</t>
    <phoneticPr fontId="1" type="noConversion"/>
  </si>
  <si>
    <t>一、地方政府性基金支出</t>
    <phoneticPr fontId="3" type="noConversion"/>
  </si>
  <si>
    <t>二、转移性支出</t>
    <phoneticPr fontId="3" type="noConversion"/>
  </si>
  <si>
    <t>国有土地使用权出让收入安排的支出</t>
    <phoneticPr fontId="3" type="noConversion"/>
  </si>
  <si>
    <t>地方政府专项债券付息支出</t>
    <phoneticPr fontId="3" type="noConversion"/>
  </si>
  <si>
    <t>2022年政府性基金预算收支调整表</t>
    <phoneticPr fontId="3" type="noConversion"/>
  </si>
  <si>
    <t>临聘人员支出</t>
    <phoneticPr fontId="1" type="noConversion"/>
  </si>
  <si>
    <t>附件2-2</t>
    <phoneticPr fontId="1" type="noConversion"/>
  </si>
  <si>
    <t>（一）</t>
    <phoneticPr fontId="1" type="noConversion"/>
  </si>
  <si>
    <t>税收收入</t>
    <phoneticPr fontId="1" type="noConversion"/>
  </si>
  <si>
    <t>2</t>
    <phoneticPr fontId="1" type="noConversion"/>
  </si>
  <si>
    <t>3</t>
    <phoneticPr fontId="1" type="noConversion"/>
  </si>
  <si>
    <t>（二）</t>
    <phoneticPr fontId="1" type="noConversion"/>
  </si>
  <si>
    <t>非税收入</t>
    <phoneticPr fontId="1" type="noConversion"/>
  </si>
  <si>
    <t>1</t>
    <phoneticPr fontId="1" type="noConversion"/>
  </si>
  <si>
    <t>（一）</t>
    <phoneticPr fontId="1" type="noConversion"/>
  </si>
  <si>
    <t>从其他资金调入一般公共预算</t>
    <phoneticPr fontId="1" type="noConversion"/>
  </si>
  <si>
    <t>从国有资本经营预算调入一般公共预算</t>
    <phoneticPr fontId="1" type="noConversion"/>
  </si>
  <si>
    <t>（二）</t>
    <phoneticPr fontId="1" type="noConversion"/>
  </si>
  <si>
    <t>（三）</t>
    <phoneticPr fontId="1" type="noConversion"/>
  </si>
  <si>
    <t>（五）</t>
    <phoneticPr fontId="1" type="noConversion"/>
  </si>
  <si>
    <t xml:space="preserve"> 动用预算稳定调节基金</t>
    <phoneticPr fontId="1" type="noConversion"/>
  </si>
  <si>
    <t>调入资金</t>
    <phoneticPr fontId="1" type="noConversion"/>
  </si>
  <si>
    <t>上年结余收入</t>
    <phoneticPr fontId="1" type="noConversion"/>
  </si>
  <si>
    <t>上级补助收入</t>
    <phoneticPr fontId="1" type="noConversion"/>
  </si>
  <si>
    <t>地方政府一般债务转贷收入</t>
    <phoneticPr fontId="1" type="noConversion"/>
  </si>
  <si>
    <t>（四）</t>
    <phoneticPr fontId="1" type="noConversion"/>
  </si>
  <si>
    <t>一般性转移支付收入</t>
    <phoneticPr fontId="1" type="noConversion"/>
  </si>
  <si>
    <t>返还性收入</t>
    <phoneticPr fontId="1" type="noConversion"/>
  </si>
  <si>
    <t>增值税</t>
    <phoneticPr fontId="1" type="noConversion"/>
  </si>
  <si>
    <t>企业所得税</t>
    <phoneticPr fontId="1" type="noConversion"/>
  </si>
  <si>
    <t>个人所得税</t>
    <phoneticPr fontId="1" type="noConversion"/>
  </si>
  <si>
    <t xml:space="preserve"> 资源税</t>
    <phoneticPr fontId="1" type="noConversion"/>
  </si>
  <si>
    <t>城市维护建设税</t>
    <phoneticPr fontId="1" type="noConversion"/>
  </si>
  <si>
    <t>房产税</t>
    <phoneticPr fontId="1" type="noConversion"/>
  </si>
  <si>
    <t>印花税</t>
    <phoneticPr fontId="1" type="noConversion"/>
  </si>
  <si>
    <t>城镇土地使用税</t>
    <phoneticPr fontId="1" type="noConversion"/>
  </si>
  <si>
    <t>土地增值税</t>
    <phoneticPr fontId="1" type="noConversion"/>
  </si>
  <si>
    <t>车船税</t>
    <phoneticPr fontId="1" type="noConversion"/>
  </si>
  <si>
    <t>耕地占用税</t>
    <phoneticPr fontId="1" type="noConversion"/>
  </si>
  <si>
    <t>契税</t>
    <phoneticPr fontId="1" type="noConversion"/>
  </si>
  <si>
    <t>烟叶税</t>
    <phoneticPr fontId="1" type="noConversion"/>
  </si>
  <si>
    <t>环境保护税</t>
    <phoneticPr fontId="1" type="noConversion"/>
  </si>
  <si>
    <t>专项收入</t>
    <phoneticPr fontId="1" type="noConversion"/>
  </si>
  <si>
    <t>行政事业性收费收入</t>
    <phoneticPr fontId="1" type="noConversion"/>
  </si>
  <si>
    <t>其他收入</t>
    <phoneticPr fontId="1" type="noConversion"/>
  </si>
  <si>
    <t>罚没收入</t>
    <phoneticPr fontId="1" type="noConversion"/>
  </si>
  <si>
    <t>国有资源（资产）有偿使用收入</t>
    <phoneticPr fontId="1" type="noConversion"/>
  </si>
  <si>
    <t xml:space="preserve"> 专项转移支付收入</t>
    <phoneticPr fontId="1" type="noConversion"/>
  </si>
  <si>
    <t>(1)所得税基数返还收入</t>
    <phoneticPr fontId="1" type="noConversion"/>
  </si>
  <si>
    <t>(2)增值税税收返还收入</t>
    <phoneticPr fontId="1" type="noConversion"/>
  </si>
  <si>
    <t>(3)增值税“五五分享”税收返还收入</t>
    <phoneticPr fontId="1" type="noConversion"/>
  </si>
  <si>
    <t>(4)其他返还性收入</t>
    <phoneticPr fontId="1" type="noConversion"/>
  </si>
  <si>
    <t>(1)均衡性转移支付收入</t>
    <phoneticPr fontId="1" type="noConversion"/>
  </si>
  <si>
    <t>(2)县级基本财力保障机制奖补资金收入</t>
    <phoneticPr fontId="1" type="noConversion"/>
  </si>
  <si>
    <t>(3)结算补助收入</t>
    <phoneticPr fontId="1" type="noConversion"/>
  </si>
  <si>
    <t>(4)企业事业单位划转补助收入</t>
    <phoneticPr fontId="1" type="noConversion"/>
  </si>
  <si>
    <t>(5)产粮（油）大县奖励资金收入</t>
    <phoneticPr fontId="1" type="noConversion"/>
  </si>
  <si>
    <t>(6)重点生态功能区转移支付收入</t>
    <phoneticPr fontId="1" type="noConversion"/>
  </si>
  <si>
    <t>(7)固定数额补助收入</t>
    <phoneticPr fontId="1" type="noConversion"/>
  </si>
  <si>
    <t>(8)民族地区转移支付收入</t>
    <phoneticPr fontId="1" type="noConversion"/>
  </si>
  <si>
    <t>(9)欠发达地区转移支付收入</t>
    <phoneticPr fontId="1" type="noConversion"/>
  </si>
  <si>
    <t>(10)一般公共服务共同财政事权转移支付收入</t>
    <phoneticPr fontId="1" type="noConversion"/>
  </si>
  <si>
    <t>(11)公共安全共同财政事权转移支付收入</t>
    <phoneticPr fontId="1" type="noConversion"/>
  </si>
  <si>
    <t>(12)教育共同财政事权转移支付收入</t>
    <phoneticPr fontId="1" type="noConversion"/>
  </si>
  <si>
    <t>(13)文化旅游体育与传媒共同财政事权转移支付收入</t>
    <phoneticPr fontId="1" type="noConversion"/>
  </si>
  <si>
    <t>(14)社会保障和就业共同财政事权转移支付收入</t>
    <phoneticPr fontId="1" type="noConversion"/>
  </si>
  <si>
    <t>(15)医疗卫生共同财政事权转移支付收入</t>
    <phoneticPr fontId="1" type="noConversion"/>
  </si>
  <si>
    <t>(16)节能环保共同财政事权转移支付收入</t>
    <phoneticPr fontId="1" type="noConversion"/>
  </si>
  <si>
    <t>(17)农林水共同财政事权转移支付收入</t>
    <phoneticPr fontId="1" type="noConversion"/>
  </si>
  <si>
    <t>(19)住房保障共同财政事权转移支付收入</t>
    <phoneticPr fontId="1" type="noConversion"/>
  </si>
  <si>
    <t>(18)交通运输共同财政事权转移支付收入</t>
    <phoneticPr fontId="1" type="noConversion"/>
  </si>
  <si>
    <t>(20)灾害防治及应急管理共同财政事权转移支付收入</t>
    <phoneticPr fontId="1" type="noConversion"/>
  </si>
  <si>
    <t>(21)增值税留抵退税转移支付收入</t>
    <phoneticPr fontId="3" type="noConversion"/>
  </si>
  <si>
    <t>(22)其他退税减税降费转移支付收入</t>
    <phoneticPr fontId="3" type="noConversion"/>
  </si>
  <si>
    <t>(23)补充县区财力转移支付收入</t>
    <phoneticPr fontId="3" type="noConversion"/>
  </si>
  <si>
    <t>(24)其他一般性转移支付收入</t>
    <phoneticPr fontId="1" type="noConversion"/>
  </si>
  <si>
    <t>(1)一般公共服务</t>
    <phoneticPr fontId="3" type="noConversion"/>
  </si>
  <si>
    <t>(2)国防</t>
    <phoneticPr fontId="3" type="noConversion"/>
  </si>
  <si>
    <t>(4)教育</t>
    <phoneticPr fontId="3" type="noConversion"/>
  </si>
  <si>
    <t>(3)公共安全</t>
    <phoneticPr fontId="3" type="noConversion"/>
  </si>
  <si>
    <t>(5)科学技术</t>
    <phoneticPr fontId="3" type="noConversion"/>
  </si>
  <si>
    <t>(6)文化旅游体育与传媒</t>
    <phoneticPr fontId="3" type="noConversion"/>
  </si>
  <si>
    <t>(7)社会保障和就业</t>
    <phoneticPr fontId="3" type="noConversion"/>
  </si>
  <si>
    <t>(8)卫生健康</t>
    <phoneticPr fontId="3" type="noConversion"/>
  </si>
  <si>
    <t>(9)节能环保</t>
    <phoneticPr fontId="3" type="noConversion"/>
  </si>
  <si>
    <t>(10)城乡社区</t>
    <phoneticPr fontId="3" type="noConversion"/>
  </si>
  <si>
    <t>(11)农林水</t>
    <phoneticPr fontId="3" type="noConversion"/>
  </si>
  <si>
    <t>(12)交通运输</t>
    <phoneticPr fontId="3" type="noConversion"/>
  </si>
  <si>
    <t>(13)资源勘探工业信息等</t>
    <phoneticPr fontId="3" type="noConversion"/>
  </si>
  <si>
    <t>(14)商业服务业等</t>
    <phoneticPr fontId="3" type="noConversion"/>
  </si>
  <si>
    <t>(15)自然资源海洋气象等</t>
    <phoneticPr fontId="3" type="noConversion"/>
  </si>
  <si>
    <t>(16)灾害防治及应急管理</t>
    <phoneticPr fontId="3" type="noConversion"/>
  </si>
  <si>
    <t>(1)债券转贷收入</t>
    <phoneticPr fontId="1" type="noConversion"/>
  </si>
  <si>
    <t>(2)盘活存量资金</t>
    <phoneticPr fontId="1" type="noConversion"/>
  </si>
  <si>
    <t>(3)增值税留抵退税调入</t>
    <phoneticPr fontId="1" type="noConversion"/>
  </si>
  <si>
    <t>(4)平衡调入</t>
    <phoneticPr fontId="1" type="noConversion"/>
  </si>
  <si>
    <t>(17)其他收入</t>
    <phoneticPr fontId="3" type="noConversion"/>
  </si>
  <si>
    <t>从政府性基金预算调入一般公共预算（土地出让收入）</t>
    <phoneticPr fontId="1" type="noConversion"/>
  </si>
  <si>
    <t>收入总计</t>
    <phoneticPr fontId="1" type="noConversion"/>
  </si>
  <si>
    <t>支出总计</t>
    <phoneticPr fontId="3" type="noConversion"/>
  </si>
  <si>
    <t>调整项目</t>
    <phoneticPr fontId="1" type="noConversion"/>
  </si>
  <si>
    <t>金额</t>
    <phoneticPr fontId="1" type="noConversion"/>
  </si>
  <si>
    <t>3、预备费</t>
    <phoneticPr fontId="1" type="noConversion"/>
  </si>
  <si>
    <t>政府综合目标考核奖</t>
    <phoneticPr fontId="3" type="noConversion"/>
  </si>
  <si>
    <t>2、政府综合目标考核奖</t>
    <phoneticPr fontId="1" type="noConversion"/>
  </si>
  <si>
    <t>1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</si>
  <si>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</si>
  <si>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</si>
  <si>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</si>
  <si>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再融资置换专项债券转贷收入</t>
    <phoneticPr fontId="1" type="noConversion"/>
  </si>
  <si>
    <t>2021年新增专项债券转贷收入</t>
    <phoneticPr fontId="1" type="noConversion"/>
  </si>
  <si>
    <t>2019年度土地储备专项债券转贷收入</t>
    <phoneticPr fontId="1" type="noConversion"/>
  </si>
  <si>
    <t>调入基金预算</t>
    <phoneticPr fontId="1" type="noConversion"/>
  </si>
  <si>
    <t>上年结转结余收入</t>
    <phoneticPr fontId="3" type="noConversion"/>
  </si>
  <si>
    <t>年初测算</t>
    <phoneticPr fontId="1" type="noConversion"/>
  </si>
  <si>
    <t>预算调增</t>
    <phoneticPr fontId="1" type="noConversion"/>
  </si>
  <si>
    <t>预算调减</t>
    <phoneticPr fontId="1" type="noConversion"/>
  </si>
  <si>
    <t>2022年度“三保”支出调整表</t>
    <phoneticPr fontId="1" type="noConversion"/>
  </si>
  <si>
    <t xml:space="preserve">                         人大批准时间：2022年12月29日</t>
    <phoneticPr fontId="3" type="noConversion"/>
  </si>
  <si>
    <t xml:space="preserve">                         政府通过时间：2022年12月25日</t>
    <phoneticPr fontId="3" type="noConversion"/>
  </si>
  <si>
    <t>注：本表年初测算数为2022年预算通过人大批准后，省财政审核调整后的三保需求数。</t>
    <phoneticPr fontId="1" type="noConversion"/>
  </si>
</sst>
</file>

<file path=xl/styles.xml><?xml version="1.0" encoding="utf-8"?>
<styleSheet xmlns="http://schemas.openxmlformats.org/spreadsheetml/2006/main">
  <numFmts count="5">
    <numFmt numFmtId="176" formatCode="#,##0_);[Red]\(#,##0\)"/>
    <numFmt numFmtId="177" formatCode="#,##0_ "/>
    <numFmt numFmtId="178" formatCode="0_ "/>
    <numFmt numFmtId="179" formatCode="0.00_ "/>
    <numFmt numFmtId="180" formatCode="0.00;[Red]0.00"/>
  </numFmts>
  <fonts count="3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family val="3"/>
      <charset val="134"/>
    </font>
    <font>
      <sz val="12"/>
      <name val="Microsoft Sans Serif"/>
      <family val="2"/>
      <charset val="134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微软雅黑"/>
      <family val="2"/>
      <charset val="134"/>
    </font>
    <font>
      <sz val="14"/>
      <name val="方正小标宋简体"/>
      <family val="3"/>
      <charset val="134"/>
    </font>
    <font>
      <sz val="12"/>
      <name val="仿宋_GB2312"/>
      <family val="3"/>
      <charset val="134"/>
    </font>
    <font>
      <sz val="12"/>
      <name val="黑体"/>
      <family val="3"/>
      <charset val="134"/>
    </font>
    <font>
      <sz val="14"/>
      <color theme="1"/>
      <name val="方正小标宋简体"/>
      <family val="3"/>
      <charset val="134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6"/>
      <name val="宋体"/>
      <family val="3"/>
      <charset val="134"/>
    </font>
    <font>
      <sz val="1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/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7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center" vertical="top"/>
      <protection locked="0"/>
    </xf>
    <xf numFmtId="0" fontId="14" fillId="0" borderId="0" xfId="0" applyFont="1" applyFill="1" applyAlignment="1" applyProtection="1">
      <alignment horizontal="center" vertical="center"/>
    </xf>
    <xf numFmtId="0" fontId="14" fillId="0" borderId="0" xfId="0" applyFont="1" applyFill="1" applyAlignment="1" applyProtection="1">
      <alignment horizontal="left" vertical="center"/>
    </xf>
    <xf numFmtId="0" fontId="15" fillId="0" borderId="0" xfId="0" applyFont="1" applyBorder="1">
      <alignment vertical="center"/>
    </xf>
    <xf numFmtId="0" fontId="15" fillId="0" borderId="0" xfId="0" applyFont="1">
      <alignment vertical="center"/>
    </xf>
    <xf numFmtId="3" fontId="15" fillId="0" borderId="0" xfId="0" applyNumberFormat="1" applyFont="1" applyBorder="1">
      <alignment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3" fontId="5" fillId="0" borderId="0" xfId="0" applyNumberFormat="1" applyFont="1" applyFill="1">
      <alignment vertical="center"/>
    </xf>
    <xf numFmtId="0" fontId="12" fillId="0" borderId="0" xfId="0" applyFont="1" applyAlignment="1" applyProtection="1">
      <alignment horizontal="center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>
      <alignment horizontal="right" vertical="center"/>
    </xf>
    <xf numFmtId="3" fontId="2" fillId="2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8" fillId="0" borderId="1" xfId="0" applyFont="1" applyBorder="1" applyAlignment="1">
      <alignment horizontal="center" vertical="center" wrapText="1"/>
    </xf>
    <xf numFmtId="178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3" fontId="9" fillId="0" borderId="1" xfId="0" applyNumberFormat="1" applyFont="1" applyFill="1" applyBorder="1" applyAlignment="1" applyProtection="1">
      <alignment horizontal="center" vertical="center"/>
    </xf>
    <xf numFmtId="3" fontId="9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/>
      <protection locked="0"/>
    </xf>
    <xf numFmtId="3" fontId="2" fillId="0" borderId="1" xfId="0" applyNumberFormat="1" applyFont="1" applyFill="1" applyBorder="1" applyAlignment="1" applyProtection="1">
      <alignment horizontal="center" vertical="center"/>
    </xf>
    <xf numFmtId="3" fontId="18" fillId="0" borderId="1" xfId="0" applyNumberFormat="1" applyFont="1" applyFill="1" applyBorder="1" applyAlignment="1" applyProtection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left" vertical="center" wrapText="1"/>
    </xf>
    <xf numFmtId="3" fontId="18" fillId="0" borderId="1" xfId="0" applyNumberFormat="1" applyFont="1" applyFill="1" applyBorder="1" applyAlignment="1" applyProtection="1">
      <alignment horizontal="center" vertical="center"/>
      <protection locked="0"/>
    </xf>
    <xf numFmtId="49" fontId="19" fillId="0" borderId="1" xfId="0" applyNumberFormat="1" applyFont="1" applyFill="1" applyBorder="1" applyAlignment="1" applyProtection="1">
      <alignment horizontal="center" vertical="center" wrapText="1"/>
    </xf>
    <xf numFmtId="49" fontId="19" fillId="0" borderId="1" xfId="0" applyNumberFormat="1" applyFont="1" applyFill="1" applyBorder="1" applyAlignment="1" applyProtection="1">
      <alignment horizontal="left" vertical="center" wrapText="1"/>
    </xf>
    <xf numFmtId="3" fontId="19" fillId="0" borderId="1" xfId="0" applyNumberFormat="1" applyFont="1" applyFill="1" applyBorder="1" applyAlignment="1" applyProtection="1">
      <alignment horizontal="center" vertical="center"/>
      <protection locked="0"/>
    </xf>
    <xf numFmtId="3" fontId="19" fillId="0" borderId="1" xfId="0" applyNumberFormat="1" applyFont="1" applyFill="1" applyBorder="1" applyAlignment="1" applyProtection="1">
      <alignment horizontal="center" vertical="center"/>
    </xf>
    <xf numFmtId="3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7" fillId="2" borderId="1" xfId="0" applyNumberFormat="1" applyFont="1" applyFill="1" applyBorder="1" applyAlignment="1" applyProtection="1">
      <alignment vertical="center" wrapText="1"/>
    </xf>
    <xf numFmtId="49" fontId="19" fillId="2" borderId="1" xfId="0" applyNumberFormat="1" applyFont="1" applyFill="1" applyBorder="1" applyAlignment="1" applyProtection="1">
      <alignment vertical="center" wrapText="1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Fill="1" applyBorder="1" applyAlignment="1" applyProtection="1">
      <alignment vertical="center" wrapText="1"/>
    </xf>
    <xf numFmtId="177" fontId="19" fillId="0" borderId="1" xfId="0" applyNumberFormat="1" applyFont="1" applyBorder="1" applyAlignment="1" applyProtection="1">
      <alignment horizontal="center" vertical="center" wrapText="1"/>
    </xf>
    <xf numFmtId="177" fontId="18" fillId="0" borderId="1" xfId="0" applyNumberFormat="1" applyFont="1" applyBorder="1" applyAlignment="1" applyProtection="1">
      <alignment horizontal="center" vertical="center" wrapText="1"/>
    </xf>
    <xf numFmtId="3" fontId="20" fillId="2" borderId="1" xfId="0" applyNumberFormat="1" applyFont="1" applyFill="1" applyBorder="1" applyAlignment="1" applyProtection="1">
      <alignment horizontal="right" vertical="center"/>
    </xf>
    <xf numFmtId="49" fontId="8" fillId="2" borderId="1" xfId="0" applyNumberFormat="1" applyFont="1" applyFill="1" applyBorder="1" applyAlignment="1" applyProtection="1">
      <alignment horizontal="left" vertical="center" wrapText="1"/>
    </xf>
    <xf numFmtId="3" fontId="8" fillId="2" borderId="1" xfId="0" applyNumberFormat="1" applyFont="1" applyFill="1" applyBorder="1" applyAlignment="1" applyProtection="1">
      <alignment horizontal="right" vertical="center"/>
    </xf>
    <xf numFmtId="3" fontId="8" fillId="2" borderId="1" xfId="0" applyNumberFormat="1" applyFont="1" applyFill="1" applyBorder="1" applyAlignment="1" applyProtection="1">
      <alignment horizontal="right" vertical="center"/>
      <protection locked="0"/>
    </xf>
    <xf numFmtId="0" fontId="21" fillId="2" borderId="1" xfId="0" applyFont="1" applyFill="1" applyBorder="1">
      <alignment vertical="center"/>
    </xf>
    <xf numFmtId="3" fontId="21" fillId="2" borderId="1" xfId="0" applyNumberFormat="1" applyFont="1" applyFill="1" applyBorder="1">
      <alignment vertical="center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3" fontId="2" fillId="2" borderId="2" xfId="0" applyNumberFormat="1" applyFont="1" applyFill="1" applyBorder="1" applyAlignment="1" applyProtection="1">
      <alignment vertical="center"/>
      <protection locked="0"/>
    </xf>
    <xf numFmtId="49" fontId="2" fillId="0" borderId="1" xfId="0" applyNumberFormat="1" applyFont="1" applyFill="1" applyBorder="1" applyAlignment="1" applyProtection="1">
      <alignment vertical="center" wrapText="1"/>
    </xf>
    <xf numFmtId="0" fontId="21" fillId="0" borderId="1" xfId="0" applyFont="1" applyFill="1" applyBorder="1" applyAlignment="1">
      <alignment vertical="center" wrapText="1"/>
    </xf>
    <xf numFmtId="177" fontId="21" fillId="0" borderId="1" xfId="0" applyNumberFormat="1" applyFont="1" applyFill="1" applyBorder="1" applyAlignment="1">
      <alignment horizontal="center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178" fontId="22" fillId="2" borderId="1" xfId="0" applyNumberFormat="1" applyFont="1" applyFill="1" applyBorder="1">
      <alignment vertical="center"/>
    </xf>
    <xf numFmtId="49" fontId="23" fillId="2" borderId="1" xfId="1" applyNumberFormat="1" applyFont="1" applyFill="1" applyBorder="1" applyAlignment="1">
      <alignment horizontal="left" vertical="center" wrapText="1"/>
    </xf>
    <xf numFmtId="178" fontId="23" fillId="2" borderId="1" xfId="0" applyNumberFormat="1" applyFont="1" applyFill="1" applyBorder="1">
      <alignment vertical="center"/>
    </xf>
    <xf numFmtId="3" fontId="22" fillId="0" borderId="1" xfId="0" applyNumberFormat="1" applyFont="1" applyBorder="1">
      <alignment vertical="center"/>
    </xf>
    <xf numFmtId="0" fontId="23" fillId="0" borderId="1" xfId="0" applyFont="1" applyBorder="1">
      <alignment vertical="center"/>
    </xf>
    <xf numFmtId="0" fontId="22" fillId="0" borderId="1" xfId="0" applyFont="1" applyBorder="1">
      <alignment vertical="center"/>
    </xf>
    <xf numFmtId="178" fontId="22" fillId="0" borderId="1" xfId="0" applyNumberFormat="1" applyFont="1" applyBorder="1">
      <alignment vertical="center"/>
    </xf>
    <xf numFmtId="0" fontId="0" fillId="0" borderId="0" xfId="0" applyAlignment="1">
      <alignment vertical="center" wrapText="1"/>
    </xf>
    <xf numFmtId="0" fontId="25" fillId="0" borderId="0" xfId="0" applyFont="1">
      <alignment vertical="center"/>
    </xf>
    <xf numFmtId="0" fontId="26" fillId="0" borderId="9" xfId="0" applyFont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/>
    </xf>
    <xf numFmtId="178" fontId="0" fillId="2" borderId="9" xfId="0" applyNumberFormat="1" applyFill="1" applyBorder="1">
      <alignment vertical="center"/>
    </xf>
    <xf numFmtId="49" fontId="0" fillId="2" borderId="9" xfId="1" applyNumberFormat="1" applyFont="1" applyFill="1" applyBorder="1" applyAlignment="1">
      <alignment horizontal="left" vertical="center" wrapText="1"/>
    </xf>
    <xf numFmtId="178" fontId="0" fillId="2" borderId="9" xfId="0" applyNumberFormat="1" applyFill="1" applyBorder="1" applyAlignment="1">
      <alignment vertical="center"/>
    </xf>
    <xf numFmtId="179" fontId="0" fillId="0" borderId="0" xfId="0" applyNumberFormat="1">
      <alignment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9" xfId="0" applyNumberFormat="1" applyFont="1" applyFill="1" applyBorder="1" applyAlignment="1" applyProtection="1">
      <alignment vertical="center" wrapText="1"/>
    </xf>
    <xf numFmtId="3" fontId="2" fillId="0" borderId="9" xfId="0" applyNumberFormat="1" applyFont="1" applyFill="1" applyBorder="1" applyAlignment="1" applyProtection="1">
      <alignment horizontal="center" vertical="center"/>
      <protection locked="0"/>
    </xf>
    <xf numFmtId="3" fontId="19" fillId="0" borderId="9" xfId="0" applyNumberFormat="1" applyFont="1" applyFill="1" applyBorder="1" applyAlignment="1" applyProtection="1">
      <alignment horizontal="center" vertical="center"/>
      <protection locked="0"/>
    </xf>
    <xf numFmtId="49" fontId="19" fillId="0" borderId="9" xfId="0" applyNumberFormat="1" applyFont="1" applyFill="1" applyBorder="1" applyAlignment="1" applyProtection="1">
      <alignment horizontal="center" vertical="center" wrapText="1"/>
    </xf>
    <xf numFmtId="49" fontId="17" fillId="2" borderId="9" xfId="0" applyNumberFormat="1" applyFont="1" applyFill="1" applyBorder="1" applyAlignment="1" applyProtection="1">
      <alignment vertical="center" wrapText="1"/>
    </xf>
    <xf numFmtId="3" fontId="8" fillId="2" borderId="9" xfId="0" applyNumberFormat="1" applyFont="1" applyFill="1" applyBorder="1" applyAlignment="1" applyProtection="1">
      <alignment horizontal="right" vertical="center"/>
      <protection locked="0"/>
    </xf>
    <xf numFmtId="0" fontId="21" fillId="2" borderId="9" xfId="0" applyFont="1" applyFill="1" applyBorder="1">
      <alignment vertical="center"/>
    </xf>
    <xf numFmtId="49" fontId="19" fillId="0" borderId="1" xfId="0" applyNumberFormat="1" applyFont="1" applyFill="1" applyBorder="1" applyAlignment="1" applyProtection="1">
      <alignment horizontal="center" vertical="center" wrapText="1"/>
    </xf>
    <xf numFmtId="49" fontId="8" fillId="2" borderId="8" xfId="0" applyNumberFormat="1" applyFont="1" applyFill="1" applyBorder="1" applyAlignment="1" applyProtection="1">
      <alignment horizontal="left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8" fillId="2" borderId="7" xfId="0" applyNumberFormat="1" applyFont="1" applyFill="1" applyBorder="1" applyAlignment="1" applyProtection="1">
      <alignment vertical="center" wrapText="1"/>
    </xf>
    <xf numFmtId="49" fontId="8" fillId="2" borderId="7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180" fontId="8" fillId="2" borderId="1" xfId="0" applyNumberFormat="1" applyFont="1" applyFill="1" applyBorder="1" applyAlignment="1" applyProtection="1">
      <alignment horizontal="center" vertical="center" wrapText="1"/>
    </xf>
    <xf numFmtId="3" fontId="28" fillId="2" borderId="1" xfId="0" applyNumberFormat="1" applyFont="1" applyFill="1" applyBorder="1" applyAlignment="1" applyProtection="1">
      <alignment horizontal="right" vertical="center"/>
    </xf>
    <xf numFmtId="3" fontId="29" fillId="0" borderId="1" xfId="0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49" fontId="19" fillId="0" borderId="9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5" fillId="0" borderId="0" xfId="0" applyFont="1" applyAlignment="1">
      <alignment vertical="center" wrapText="1"/>
    </xf>
    <xf numFmtId="49" fontId="28" fillId="2" borderId="7" xfId="0" applyNumberFormat="1" applyFont="1" applyFill="1" applyBorder="1" applyAlignment="1" applyProtection="1">
      <alignment horizontal="center" vertical="center" wrapText="1"/>
    </xf>
    <xf numFmtId="49" fontId="28" fillId="2" borderId="8" xfId="0" applyNumberFormat="1" applyFont="1" applyFill="1" applyBorder="1" applyAlignment="1" applyProtection="1">
      <alignment horizontal="center" vertical="center" wrapText="1"/>
    </xf>
    <xf numFmtId="49" fontId="9" fillId="2" borderId="7" xfId="0" applyNumberFormat="1" applyFont="1" applyFill="1" applyBorder="1" applyAlignment="1" applyProtection="1">
      <alignment vertical="distributed" wrapText="1"/>
    </xf>
    <xf numFmtId="0" fontId="0" fillId="0" borderId="8" xfId="0" applyBorder="1">
      <alignment vertical="center"/>
    </xf>
    <xf numFmtId="49" fontId="20" fillId="2" borderId="7" xfId="0" applyNumberFormat="1" applyFont="1" applyFill="1" applyBorder="1" applyAlignment="1" applyProtection="1">
      <alignment horizontal="left" vertical="center" wrapText="1"/>
    </xf>
    <xf numFmtId="49" fontId="20" fillId="2" borderId="8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49" fontId="20" fillId="2" borderId="1" xfId="0" applyNumberFormat="1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 wrapText="1"/>
    </xf>
    <xf numFmtId="177" fontId="21" fillId="2" borderId="1" xfId="0" applyNumberFormat="1" applyFont="1" applyFill="1" applyBorder="1" applyAlignment="1">
      <alignment horizontal="center" vertical="center"/>
    </xf>
    <xf numFmtId="49" fontId="29" fillId="0" borderId="7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9" fillId="0" borderId="7" xfId="0" applyNumberFormat="1" applyFont="1" applyFill="1" applyBorder="1" applyAlignment="1" applyProtection="1">
      <alignment horizontal="left" vertical="center" wrapText="1"/>
    </xf>
    <xf numFmtId="49" fontId="9" fillId="0" borderId="8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9" fillId="0" borderId="4" xfId="0" applyNumberFormat="1" applyFont="1" applyFill="1" applyBorder="1" applyAlignment="1" applyProtection="1">
      <alignment horizontal="center" vertical="center" wrapText="1"/>
    </xf>
    <xf numFmtId="49" fontId="9" fillId="0" borderId="6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49" fontId="18" fillId="0" borderId="7" xfId="0" applyNumberFormat="1" applyFont="1" applyFill="1" applyBorder="1" applyAlignment="1" applyProtection="1">
      <alignment horizontal="left" vertical="center" wrapText="1"/>
    </xf>
    <xf numFmtId="49" fontId="18" fillId="0" borderId="8" xfId="0" applyNumberFormat="1" applyFont="1" applyFill="1" applyBorder="1" applyAlignment="1" applyProtection="1">
      <alignment horizontal="left" vertical="center" wrapText="1"/>
    </xf>
    <xf numFmtId="49" fontId="18" fillId="2" borderId="7" xfId="0" applyNumberFormat="1" applyFont="1" applyFill="1" applyBorder="1" applyAlignment="1" applyProtection="1">
      <alignment horizontal="left" vertical="center" wrapText="1"/>
    </xf>
    <xf numFmtId="49" fontId="18" fillId="2" borderId="8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Fill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49" fontId="18" fillId="0" borderId="7" xfId="0" applyNumberFormat="1" applyFont="1" applyFill="1" applyBorder="1" applyAlignment="1" applyProtection="1">
      <alignment horizontal="center" vertical="center" wrapText="1"/>
    </xf>
    <xf numFmtId="49" fontId="18" fillId="0" borderId="8" xfId="0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0" fillId="2" borderId="10" xfId="1" applyNumberFormat="1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A11" sqref="A11:M11"/>
    </sheetView>
  </sheetViews>
  <sheetFormatPr defaultRowHeight="13.5"/>
  <sheetData>
    <row r="1" spans="1:14" ht="33.75">
      <c r="A1" s="98" t="s">
        <v>132</v>
      </c>
      <c r="B1" s="98"/>
      <c r="C1" s="98"/>
      <c r="D1" s="98"/>
      <c r="E1" s="98"/>
      <c r="F1" s="98"/>
      <c r="G1" s="98"/>
      <c r="H1" s="98"/>
      <c r="I1" s="98"/>
      <c r="J1" s="98"/>
      <c r="K1" s="99"/>
      <c r="L1" s="99"/>
      <c r="M1" s="99"/>
    </row>
    <row r="3" spans="1:14" ht="33.75" customHeight="1">
      <c r="A3" s="98" t="s">
        <v>134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7" spans="1:14" ht="36.75" customHeight="1">
      <c r="A7" s="100" t="s">
        <v>308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</row>
    <row r="8" spans="1:14" ht="22.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</row>
    <row r="9" spans="1:14" ht="22.5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</row>
    <row r="10" spans="1:14" ht="22.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</row>
    <row r="11" spans="1:14" ht="42" customHeight="1">
      <c r="A11" s="100" t="s">
        <v>309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1:14" ht="22.5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</row>
    <row r="13" spans="1:14" ht="22.5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</row>
    <row r="14" spans="1:14" ht="22.5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</row>
    <row r="15" spans="1:14" ht="42.75" customHeight="1">
      <c r="A15" s="100" t="s">
        <v>135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</row>
    <row r="16" spans="1:14" ht="22.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</row>
    <row r="17" spans="1:12" ht="22.5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</row>
    <row r="18" spans="1:12" ht="22.5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</row>
    <row r="19" spans="1:12" ht="22.5">
      <c r="A19" s="72" t="s">
        <v>137</v>
      </c>
      <c r="B19" s="72"/>
      <c r="C19" s="72"/>
      <c r="D19" s="72"/>
      <c r="F19" s="72"/>
      <c r="H19" s="72" t="s">
        <v>133</v>
      </c>
      <c r="J19" s="72"/>
      <c r="K19" s="72"/>
      <c r="L19" s="72" t="s">
        <v>136</v>
      </c>
    </row>
    <row r="20" spans="1:12" ht="22.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</row>
  </sheetData>
  <mergeCells count="5">
    <mergeCell ref="A1:M1"/>
    <mergeCell ref="A7:M7"/>
    <mergeCell ref="A11:M11"/>
    <mergeCell ref="A15:M15"/>
    <mergeCell ref="A3:N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9"/>
  <sheetViews>
    <sheetView view="pageBreakPreview" zoomScale="115" zoomScaleSheetLayoutView="115" workbookViewId="0">
      <selection activeCell="I11" sqref="I11"/>
    </sheetView>
  </sheetViews>
  <sheetFormatPr defaultRowHeight="13.5"/>
  <cols>
    <col min="1" max="1" width="10.625" customWidth="1"/>
    <col min="2" max="2" width="40.875" customWidth="1"/>
    <col min="3" max="3" width="10.75" customWidth="1"/>
    <col min="4" max="7" width="12.25" customWidth="1"/>
  </cols>
  <sheetData>
    <row r="1" spans="1:7" ht="14.25">
      <c r="A1" s="1" t="s">
        <v>16</v>
      </c>
    </row>
    <row r="2" spans="1:7" ht="18.75">
      <c r="A2" s="107" t="s">
        <v>43</v>
      </c>
      <c r="B2" s="107"/>
      <c r="C2" s="107"/>
      <c r="D2" s="107"/>
      <c r="E2" s="107"/>
      <c r="F2" s="107"/>
      <c r="G2" s="107"/>
    </row>
    <row r="3" spans="1:7">
      <c r="G3" s="25" t="s">
        <v>38</v>
      </c>
    </row>
    <row r="4" spans="1:7">
      <c r="A4" s="108" t="s">
        <v>1</v>
      </c>
      <c r="B4" s="108" t="s">
        <v>2</v>
      </c>
      <c r="C4" s="109" t="s">
        <v>3</v>
      </c>
      <c r="D4" s="111" t="s">
        <v>4</v>
      </c>
      <c r="E4" s="111" t="s">
        <v>5</v>
      </c>
      <c r="F4" s="112" t="s">
        <v>6</v>
      </c>
      <c r="G4" s="111" t="s">
        <v>7</v>
      </c>
    </row>
    <row r="5" spans="1:7">
      <c r="A5" s="108"/>
      <c r="B5" s="108"/>
      <c r="C5" s="110"/>
      <c r="D5" s="110"/>
      <c r="E5" s="110"/>
      <c r="F5" s="113"/>
      <c r="G5" s="110"/>
    </row>
    <row r="6" spans="1:7" ht="22.5" customHeight="1">
      <c r="A6" s="101" t="s">
        <v>288</v>
      </c>
      <c r="B6" s="102"/>
      <c r="C6" s="94">
        <f>SUM(C7,C29)</f>
        <v>299372</v>
      </c>
      <c r="D6" s="94">
        <f t="shared" ref="D6:G6" si="0">SUM(D7,D29)</f>
        <v>235550</v>
      </c>
      <c r="E6" s="94">
        <f t="shared" si="0"/>
        <v>165821</v>
      </c>
      <c r="F6" s="94">
        <f t="shared" si="0"/>
        <v>69729</v>
      </c>
      <c r="G6" s="94">
        <f t="shared" si="0"/>
        <v>369101</v>
      </c>
    </row>
    <row r="7" spans="1:7" ht="21" customHeight="1">
      <c r="A7" s="103" t="s">
        <v>138</v>
      </c>
      <c r="B7" s="104"/>
      <c r="C7" s="52">
        <f>SUM(C8,C23)</f>
        <v>53960</v>
      </c>
      <c r="D7" s="52">
        <f>SUM(D8,D23)</f>
        <v>11519</v>
      </c>
      <c r="E7" s="52">
        <f>SUM(E8,E23)</f>
        <v>85979</v>
      </c>
      <c r="F7" s="52">
        <f>SUM(F8,F23)</f>
        <v>-74460</v>
      </c>
      <c r="G7" s="52">
        <f>SUM(G8,G23)</f>
        <v>-20500</v>
      </c>
    </row>
    <row r="8" spans="1:7" ht="17.25" customHeight="1">
      <c r="A8" s="89" t="s">
        <v>197</v>
      </c>
      <c r="B8" s="53" t="s">
        <v>198</v>
      </c>
      <c r="C8" s="54">
        <f>SUM(C9:C22)</f>
        <v>41960</v>
      </c>
      <c r="D8" s="54">
        <f>SUM(D9:D22)</f>
        <v>4595</v>
      </c>
      <c r="E8" s="54">
        <f>SUM(E9:E22)</f>
        <v>85255</v>
      </c>
      <c r="F8" s="54">
        <f>SUM(F9:F22)</f>
        <v>-80660</v>
      </c>
      <c r="G8" s="54">
        <f>SUM(G9:G22)</f>
        <v>-38700</v>
      </c>
    </row>
    <row r="9" spans="1:7" ht="17.25" customHeight="1">
      <c r="A9" s="92">
        <v>1</v>
      </c>
      <c r="B9" s="53" t="s">
        <v>218</v>
      </c>
      <c r="C9" s="55">
        <v>20710</v>
      </c>
      <c r="D9" s="56"/>
      <c r="E9" s="56">
        <v>81610</v>
      </c>
      <c r="F9" s="56">
        <f>D9-E9</f>
        <v>-81610</v>
      </c>
      <c r="G9" s="57">
        <f t="shared" ref="G9:G28" si="1">C9+F9</f>
        <v>-60900</v>
      </c>
    </row>
    <row r="10" spans="1:7" ht="17.25" customHeight="1">
      <c r="A10" s="92">
        <v>2</v>
      </c>
      <c r="B10" s="53" t="s">
        <v>219</v>
      </c>
      <c r="C10" s="55">
        <v>1168</v>
      </c>
      <c r="D10" s="26">
        <v>212</v>
      </c>
      <c r="E10" s="56"/>
      <c r="F10" s="56">
        <f t="shared" ref="F10:F22" si="2">D10-E10</f>
        <v>212</v>
      </c>
      <c r="G10" s="57">
        <f t="shared" si="1"/>
        <v>1380</v>
      </c>
    </row>
    <row r="11" spans="1:7" ht="17.25" customHeight="1">
      <c r="A11" s="92">
        <v>3</v>
      </c>
      <c r="B11" s="53" t="s">
        <v>220</v>
      </c>
      <c r="C11" s="55">
        <v>512</v>
      </c>
      <c r="D11" s="56"/>
      <c r="E11" s="26">
        <v>22</v>
      </c>
      <c r="F11" s="56">
        <f t="shared" si="2"/>
        <v>-22</v>
      </c>
      <c r="G11" s="57">
        <f t="shared" si="1"/>
        <v>490</v>
      </c>
    </row>
    <row r="12" spans="1:7" ht="17.25" customHeight="1">
      <c r="A12" s="92">
        <v>4</v>
      </c>
      <c r="B12" s="53" t="s">
        <v>221</v>
      </c>
      <c r="C12" s="55">
        <v>1300</v>
      </c>
      <c r="D12" s="56"/>
      <c r="E12" s="26">
        <v>1070</v>
      </c>
      <c r="F12" s="56">
        <f t="shared" si="2"/>
        <v>-1070</v>
      </c>
      <c r="G12" s="57">
        <f t="shared" si="1"/>
        <v>230</v>
      </c>
    </row>
    <row r="13" spans="1:7" ht="17.25" customHeight="1">
      <c r="A13" s="92">
        <v>5</v>
      </c>
      <c r="B13" s="53" t="s">
        <v>222</v>
      </c>
      <c r="C13" s="55">
        <v>1400</v>
      </c>
      <c r="D13" s="56"/>
      <c r="E13" s="26">
        <v>100</v>
      </c>
      <c r="F13" s="56">
        <f t="shared" si="2"/>
        <v>-100</v>
      </c>
      <c r="G13" s="57">
        <f t="shared" si="1"/>
        <v>1300</v>
      </c>
    </row>
    <row r="14" spans="1:7" ht="17.25" customHeight="1">
      <c r="A14" s="92">
        <v>6</v>
      </c>
      <c r="B14" s="53" t="s">
        <v>223</v>
      </c>
      <c r="C14" s="55">
        <v>1060</v>
      </c>
      <c r="D14" s="56"/>
      <c r="E14" s="26">
        <v>110</v>
      </c>
      <c r="F14" s="56">
        <f t="shared" si="2"/>
        <v>-110</v>
      </c>
      <c r="G14" s="57">
        <f t="shared" si="1"/>
        <v>950</v>
      </c>
    </row>
    <row r="15" spans="1:7" ht="17.25" customHeight="1">
      <c r="A15" s="92">
        <v>7</v>
      </c>
      <c r="B15" s="53" t="s">
        <v>224</v>
      </c>
      <c r="C15" s="55">
        <v>600</v>
      </c>
      <c r="D15" s="56"/>
      <c r="E15" s="26">
        <v>340</v>
      </c>
      <c r="F15" s="56">
        <f t="shared" si="2"/>
        <v>-340</v>
      </c>
      <c r="G15" s="57">
        <f t="shared" si="1"/>
        <v>260</v>
      </c>
    </row>
    <row r="16" spans="1:7" ht="17.25" customHeight="1">
      <c r="A16" s="92">
        <v>8</v>
      </c>
      <c r="B16" s="53" t="s">
        <v>225</v>
      </c>
      <c r="C16" s="55">
        <v>1500</v>
      </c>
      <c r="D16" s="26">
        <v>180</v>
      </c>
      <c r="E16" s="56"/>
      <c r="F16" s="56">
        <f t="shared" si="2"/>
        <v>180</v>
      </c>
      <c r="G16" s="57">
        <f t="shared" si="1"/>
        <v>1680</v>
      </c>
    </row>
    <row r="17" spans="1:7" ht="17.25" customHeight="1">
      <c r="A17" s="92">
        <v>9</v>
      </c>
      <c r="B17" s="53" t="s">
        <v>226</v>
      </c>
      <c r="C17" s="55">
        <v>1000</v>
      </c>
      <c r="D17" s="26">
        <v>2858</v>
      </c>
      <c r="E17" s="56"/>
      <c r="F17" s="56">
        <f t="shared" si="2"/>
        <v>2858</v>
      </c>
      <c r="G17" s="57">
        <f t="shared" si="1"/>
        <v>3858</v>
      </c>
    </row>
    <row r="18" spans="1:7" ht="17.25" customHeight="1">
      <c r="A18" s="92">
        <v>10</v>
      </c>
      <c r="B18" s="53" t="s">
        <v>227</v>
      </c>
      <c r="C18" s="55">
        <v>300</v>
      </c>
      <c r="D18" s="26">
        <v>800</v>
      </c>
      <c r="E18" s="56"/>
      <c r="F18" s="56">
        <f t="shared" si="2"/>
        <v>800</v>
      </c>
      <c r="G18" s="57">
        <f t="shared" si="1"/>
        <v>1100</v>
      </c>
    </row>
    <row r="19" spans="1:7" ht="17.25" customHeight="1">
      <c r="A19" s="92">
        <v>11</v>
      </c>
      <c r="B19" s="53" t="s">
        <v>228</v>
      </c>
      <c r="C19" s="55">
        <v>1260</v>
      </c>
      <c r="D19" s="56"/>
      <c r="E19" s="26">
        <v>1023</v>
      </c>
      <c r="F19" s="56">
        <f t="shared" si="2"/>
        <v>-1023</v>
      </c>
      <c r="G19" s="57">
        <f t="shared" si="1"/>
        <v>237</v>
      </c>
    </row>
    <row r="20" spans="1:7" ht="17.25" customHeight="1">
      <c r="A20" s="92">
        <v>12</v>
      </c>
      <c r="B20" s="53" t="s">
        <v>229</v>
      </c>
      <c r="C20" s="55">
        <v>2800</v>
      </c>
      <c r="D20" s="56"/>
      <c r="E20" s="26">
        <v>800</v>
      </c>
      <c r="F20" s="56">
        <f t="shared" si="2"/>
        <v>-800</v>
      </c>
      <c r="G20" s="57">
        <f t="shared" si="1"/>
        <v>2000</v>
      </c>
    </row>
    <row r="21" spans="1:7" ht="17.25" customHeight="1">
      <c r="A21" s="92">
        <v>13</v>
      </c>
      <c r="B21" s="53" t="s">
        <v>230</v>
      </c>
      <c r="C21" s="55">
        <v>8000</v>
      </c>
      <c r="D21" s="56">
        <v>545</v>
      </c>
      <c r="E21" s="56"/>
      <c r="F21" s="56">
        <f t="shared" si="2"/>
        <v>545</v>
      </c>
      <c r="G21" s="57">
        <f t="shared" si="1"/>
        <v>8545</v>
      </c>
    </row>
    <row r="22" spans="1:7" ht="17.25" customHeight="1">
      <c r="A22" s="92">
        <v>14</v>
      </c>
      <c r="B22" s="53" t="s">
        <v>231</v>
      </c>
      <c r="C22" s="55">
        <v>350</v>
      </c>
      <c r="D22" s="56"/>
      <c r="E22" s="56">
        <v>180</v>
      </c>
      <c r="F22" s="56">
        <f t="shared" si="2"/>
        <v>-180</v>
      </c>
      <c r="G22" s="57">
        <f t="shared" si="1"/>
        <v>170</v>
      </c>
    </row>
    <row r="23" spans="1:7" ht="17.25" customHeight="1">
      <c r="A23" s="89" t="s">
        <v>201</v>
      </c>
      <c r="B23" s="53" t="s">
        <v>202</v>
      </c>
      <c r="C23" s="54">
        <f>SUM(C24:C28)</f>
        <v>12000</v>
      </c>
      <c r="D23" s="54">
        <f>SUM(D24:D28)</f>
        <v>6924</v>
      </c>
      <c r="E23" s="54">
        <f>SUM(E24:E28)</f>
        <v>724</v>
      </c>
      <c r="F23" s="54">
        <f>SUM(F24:F28)</f>
        <v>6200</v>
      </c>
      <c r="G23" s="54">
        <f>SUM(G24:G28)</f>
        <v>18200</v>
      </c>
    </row>
    <row r="24" spans="1:7" ht="17.25" customHeight="1">
      <c r="A24" s="92">
        <v>1</v>
      </c>
      <c r="B24" s="53" t="s">
        <v>232</v>
      </c>
      <c r="C24" s="55">
        <v>3264</v>
      </c>
      <c r="D24" s="56"/>
      <c r="E24" s="56">
        <v>724</v>
      </c>
      <c r="F24" s="56">
        <f t="shared" ref="F24:F28" si="3">D24-E24</f>
        <v>-724</v>
      </c>
      <c r="G24" s="57">
        <f t="shared" si="1"/>
        <v>2540</v>
      </c>
    </row>
    <row r="25" spans="1:7" ht="17.25" customHeight="1">
      <c r="A25" s="92">
        <v>2</v>
      </c>
      <c r="B25" s="53" t="s">
        <v>233</v>
      </c>
      <c r="C25" s="55">
        <v>1035</v>
      </c>
      <c r="D25" s="56">
        <v>2245</v>
      </c>
      <c r="E25" s="56"/>
      <c r="F25" s="56">
        <f t="shared" si="3"/>
        <v>2245</v>
      </c>
      <c r="G25" s="57">
        <f>C25+F25</f>
        <v>3280</v>
      </c>
    </row>
    <row r="26" spans="1:7" ht="17.25" customHeight="1">
      <c r="A26" s="92">
        <v>3</v>
      </c>
      <c r="B26" s="53" t="s">
        <v>235</v>
      </c>
      <c r="C26" s="55">
        <v>2568</v>
      </c>
      <c r="D26" s="56">
        <v>552</v>
      </c>
      <c r="E26" s="56"/>
      <c r="F26" s="56">
        <f t="shared" si="3"/>
        <v>552</v>
      </c>
      <c r="G26" s="57">
        <f t="shared" si="1"/>
        <v>3120</v>
      </c>
    </row>
    <row r="27" spans="1:7" ht="17.25" customHeight="1">
      <c r="A27" s="92">
        <v>4</v>
      </c>
      <c r="B27" s="53" t="s">
        <v>236</v>
      </c>
      <c r="C27" s="55">
        <v>5133</v>
      </c>
      <c r="D27" s="56">
        <v>3167</v>
      </c>
      <c r="E27" s="56"/>
      <c r="F27" s="56">
        <f t="shared" si="3"/>
        <v>3167</v>
      </c>
      <c r="G27" s="57">
        <f t="shared" si="1"/>
        <v>8300</v>
      </c>
    </row>
    <row r="28" spans="1:7" ht="17.25" customHeight="1">
      <c r="A28" s="92">
        <v>5</v>
      </c>
      <c r="B28" s="53" t="s">
        <v>234</v>
      </c>
      <c r="C28" s="55">
        <v>0</v>
      </c>
      <c r="D28" s="56">
        <v>960</v>
      </c>
      <c r="E28" s="56"/>
      <c r="F28" s="56">
        <f t="shared" si="3"/>
        <v>960</v>
      </c>
      <c r="G28" s="57">
        <f t="shared" si="1"/>
        <v>960</v>
      </c>
    </row>
    <row r="29" spans="1:7" ht="17.25" customHeight="1">
      <c r="A29" s="105" t="s">
        <v>139</v>
      </c>
      <c r="B29" s="106"/>
      <c r="C29" s="52">
        <f>SUM(C30,C79,C80,C88,C89)</f>
        <v>245412</v>
      </c>
      <c r="D29" s="52">
        <f>SUM(D30,D79,D80,D88,D89)</f>
        <v>224031</v>
      </c>
      <c r="E29" s="52">
        <f>SUM(E30,E79,E80,E88,E89)</f>
        <v>79842</v>
      </c>
      <c r="F29" s="52">
        <f>SUM(F30,F79,F80,F88,F89)</f>
        <v>144189</v>
      </c>
      <c r="G29" s="52">
        <f>SUM(G30,G79,G80,G88,G89)</f>
        <v>389601</v>
      </c>
    </row>
    <row r="30" spans="1:7" ht="17.25" customHeight="1">
      <c r="A30" s="91" t="s">
        <v>204</v>
      </c>
      <c r="B30" s="90" t="s">
        <v>213</v>
      </c>
      <c r="C30" s="54">
        <f>SUM(C31,C36,C61)</f>
        <v>176765</v>
      </c>
      <c r="D30" s="54">
        <f>SUM(D31,D36,D61)</f>
        <v>144339</v>
      </c>
      <c r="E30" s="54">
        <f>SUM(E31,E36,E61)</f>
        <v>13195</v>
      </c>
      <c r="F30" s="54">
        <f>SUM(F31,F36,F61)</f>
        <v>131144</v>
      </c>
      <c r="G30" s="54">
        <f>SUM(G31,G36,G61)</f>
        <v>307909</v>
      </c>
    </row>
    <row r="31" spans="1:7" ht="17.25" customHeight="1">
      <c r="A31" s="92">
        <v>1</v>
      </c>
      <c r="B31" s="53" t="s">
        <v>217</v>
      </c>
      <c r="C31" s="54">
        <f>SUM(C32:C35)</f>
        <v>11020</v>
      </c>
      <c r="D31" s="54">
        <f t="shared" ref="D31:G31" si="4">SUM(D32:D35)</f>
        <v>0</v>
      </c>
      <c r="E31" s="54">
        <f t="shared" si="4"/>
        <v>1000</v>
      </c>
      <c r="F31" s="54">
        <f t="shared" si="4"/>
        <v>-1000</v>
      </c>
      <c r="G31" s="54">
        <f t="shared" si="4"/>
        <v>10020</v>
      </c>
    </row>
    <row r="32" spans="1:7" ht="17.25" customHeight="1">
      <c r="A32" s="93"/>
      <c r="B32" s="53" t="s">
        <v>238</v>
      </c>
      <c r="C32" s="55">
        <v>-60</v>
      </c>
      <c r="D32" s="56"/>
      <c r="E32" s="56"/>
      <c r="F32" s="56">
        <f t="shared" ref="F32:F35" si="5">D32-E32</f>
        <v>0</v>
      </c>
      <c r="G32" s="57">
        <f t="shared" ref="G32:G35" si="6">C32+F32</f>
        <v>-60</v>
      </c>
    </row>
    <row r="33" spans="1:7" ht="17.25" customHeight="1">
      <c r="A33" s="92"/>
      <c r="B33" s="53" t="s">
        <v>239</v>
      </c>
      <c r="C33" s="55">
        <v>2084</v>
      </c>
      <c r="D33" s="56"/>
      <c r="E33" s="56">
        <v>500</v>
      </c>
      <c r="F33" s="56">
        <f t="shared" si="5"/>
        <v>-500</v>
      </c>
      <c r="G33" s="57">
        <f t="shared" si="6"/>
        <v>1584</v>
      </c>
    </row>
    <row r="34" spans="1:7" ht="17.25" customHeight="1">
      <c r="A34" s="92"/>
      <c r="B34" s="53" t="s">
        <v>240</v>
      </c>
      <c r="C34" s="55">
        <v>8996</v>
      </c>
      <c r="D34" s="56"/>
      <c r="E34" s="56">
        <v>500</v>
      </c>
      <c r="F34" s="56">
        <f t="shared" si="5"/>
        <v>-500</v>
      </c>
      <c r="G34" s="57">
        <f t="shared" si="6"/>
        <v>8496</v>
      </c>
    </row>
    <row r="35" spans="1:7" ht="17.25" customHeight="1">
      <c r="A35" s="92"/>
      <c r="B35" s="53" t="s">
        <v>241</v>
      </c>
      <c r="C35" s="55">
        <v>0</v>
      </c>
      <c r="D35" s="56"/>
      <c r="E35" s="56"/>
      <c r="F35" s="56">
        <f t="shared" si="5"/>
        <v>0</v>
      </c>
      <c r="G35" s="57">
        <f t="shared" si="6"/>
        <v>0</v>
      </c>
    </row>
    <row r="36" spans="1:7" ht="17.25" customHeight="1">
      <c r="A36" s="89" t="s">
        <v>199</v>
      </c>
      <c r="B36" s="53" t="s">
        <v>216</v>
      </c>
      <c r="C36" s="54">
        <f>SUM(C37:C60)</f>
        <v>161231</v>
      </c>
      <c r="D36" s="54">
        <f>SUM(D37:D60)</f>
        <v>88995</v>
      </c>
      <c r="E36" s="54">
        <f>SUM(E37:E60)</f>
        <v>7681</v>
      </c>
      <c r="F36" s="54">
        <f>SUM(F37:F60)</f>
        <v>81314</v>
      </c>
      <c r="G36" s="54">
        <f>SUM(G37:G60)</f>
        <v>242545</v>
      </c>
    </row>
    <row r="37" spans="1:7" ht="17.25" customHeight="1">
      <c r="A37" s="89"/>
      <c r="B37" s="53" t="s">
        <v>242</v>
      </c>
      <c r="C37" s="55">
        <v>47072</v>
      </c>
      <c r="D37" s="57">
        <f>2784+191</f>
        <v>2975</v>
      </c>
      <c r="E37" s="56"/>
      <c r="F37" s="56">
        <f t="shared" ref="F37:F60" si="7">D37-E37</f>
        <v>2975</v>
      </c>
      <c r="G37" s="57">
        <f t="shared" ref="G37:G60" si="8">C37+F37</f>
        <v>50047</v>
      </c>
    </row>
    <row r="38" spans="1:7" ht="17.25" customHeight="1">
      <c r="A38" s="89"/>
      <c r="B38" s="53" t="s">
        <v>243</v>
      </c>
      <c r="C38" s="55">
        <v>20468</v>
      </c>
      <c r="D38" s="56"/>
      <c r="E38" s="56"/>
      <c r="F38" s="56">
        <f t="shared" si="7"/>
        <v>0</v>
      </c>
      <c r="G38" s="57">
        <f t="shared" si="8"/>
        <v>20468</v>
      </c>
    </row>
    <row r="39" spans="1:7" ht="17.25" customHeight="1">
      <c r="A39" s="89"/>
      <c r="B39" s="53" t="s">
        <v>244</v>
      </c>
      <c r="C39" s="55">
        <v>4946</v>
      </c>
      <c r="D39" s="57">
        <f>716+10697</f>
        <v>11413</v>
      </c>
      <c r="E39" s="56"/>
      <c r="F39" s="56">
        <f t="shared" si="7"/>
        <v>11413</v>
      </c>
      <c r="G39" s="57">
        <f t="shared" si="8"/>
        <v>16359</v>
      </c>
    </row>
    <row r="40" spans="1:7" ht="17.25" customHeight="1">
      <c r="A40" s="89"/>
      <c r="B40" s="53" t="s">
        <v>245</v>
      </c>
      <c r="C40" s="55">
        <v>1466</v>
      </c>
      <c r="D40" s="56"/>
      <c r="E40" s="56">
        <v>285</v>
      </c>
      <c r="F40" s="56">
        <f t="shared" si="7"/>
        <v>-285</v>
      </c>
      <c r="G40" s="57">
        <f t="shared" si="8"/>
        <v>1181</v>
      </c>
    </row>
    <row r="41" spans="1:7" ht="17.25" customHeight="1">
      <c r="A41" s="89"/>
      <c r="B41" s="53" t="s">
        <v>246</v>
      </c>
      <c r="C41" s="55">
        <v>1571</v>
      </c>
      <c r="D41" s="56"/>
      <c r="E41" s="56"/>
      <c r="F41" s="56">
        <f t="shared" si="7"/>
        <v>0</v>
      </c>
      <c r="G41" s="57">
        <f t="shared" si="8"/>
        <v>1571</v>
      </c>
    </row>
    <row r="42" spans="1:7" ht="17.25" customHeight="1">
      <c r="A42" s="89"/>
      <c r="B42" s="53" t="s">
        <v>247</v>
      </c>
      <c r="C42" s="55">
        <v>4751</v>
      </c>
      <c r="D42" s="56"/>
      <c r="E42" s="56">
        <v>737</v>
      </c>
      <c r="F42" s="56">
        <f t="shared" si="7"/>
        <v>-737</v>
      </c>
      <c r="G42" s="57">
        <f t="shared" si="8"/>
        <v>4014</v>
      </c>
    </row>
    <row r="43" spans="1:7" ht="17.25" customHeight="1">
      <c r="A43" s="89"/>
      <c r="B43" s="53" t="s">
        <v>248</v>
      </c>
      <c r="C43" s="55">
        <v>10857</v>
      </c>
      <c r="D43" s="57"/>
      <c r="E43" s="56">
        <v>540</v>
      </c>
      <c r="F43" s="56">
        <f t="shared" si="7"/>
        <v>-540</v>
      </c>
      <c r="G43" s="57">
        <f t="shared" si="8"/>
        <v>10317</v>
      </c>
    </row>
    <row r="44" spans="1:7" ht="17.25" customHeight="1">
      <c r="A44" s="89"/>
      <c r="B44" s="53" t="s">
        <v>249</v>
      </c>
      <c r="C44" s="55">
        <v>2169</v>
      </c>
      <c r="D44" s="56"/>
      <c r="E44" s="56"/>
      <c r="F44" s="56">
        <f t="shared" si="7"/>
        <v>0</v>
      </c>
      <c r="G44" s="57">
        <f t="shared" si="8"/>
        <v>2169</v>
      </c>
    </row>
    <row r="45" spans="1:7" ht="17.25" customHeight="1">
      <c r="A45" s="89"/>
      <c r="B45" s="53" t="s">
        <v>250</v>
      </c>
      <c r="C45" s="55">
        <v>3584</v>
      </c>
      <c r="D45" s="56"/>
      <c r="E45" s="57">
        <v>2016</v>
      </c>
      <c r="F45" s="56">
        <f t="shared" si="7"/>
        <v>-2016</v>
      </c>
      <c r="G45" s="57">
        <f t="shared" si="8"/>
        <v>1568</v>
      </c>
    </row>
    <row r="46" spans="1:7" ht="17.25" customHeight="1">
      <c r="A46" s="89"/>
      <c r="B46" s="53" t="s">
        <v>251</v>
      </c>
      <c r="C46" s="55">
        <v>0</v>
      </c>
      <c r="D46" s="56">
        <v>35</v>
      </c>
      <c r="E46" s="56"/>
      <c r="F46" s="56">
        <f t="shared" si="7"/>
        <v>35</v>
      </c>
      <c r="G46" s="57">
        <f t="shared" si="8"/>
        <v>35</v>
      </c>
    </row>
    <row r="47" spans="1:7" ht="17.25" customHeight="1">
      <c r="A47" s="89"/>
      <c r="B47" s="53" t="s">
        <v>252</v>
      </c>
      <c r="C47" s="55">
        <v>1218</v>
      </c>
      <c r="D47" s="57">
        <v>496</v>
      </c>
      <c r="E47" s="56"/>
      <c r="F47" s="56">
        <f t="shared" si="7"/>
        <v>496</v>
      </c>
      <c r="G47" s="57">
        <f t="shared" si="8"/>
        <v>1714</v>
      </c>
    </row>
    <row r="48" spans="1:7" ht="17.25" customHeight="1">
      <c r="A48" s="89"/>
      <c r="B48" s="53" t="s">
        <v>253</v>
      </c>
      <c r="C48" s="55">
        <v>16810</v>
      </c>
      <c r="D48" s="56"/>
      <c r="E48" s="57">
        <v>694</v>
      </c>
      <c r="F48" s="56">
        <f t="shared" si="7"/>
        <v>-694</v>
      </c>
      <c r="G48" s="57">
        <f t="shared" si="8"/>
        <v>16116</v>
      </c>
    </row>
    <row r="49" spans="1:7" ht="35.25" customHeight="1">
      <c r="A49" s="89"/>
      <c r="B49" s="53" t="s">
        <v>254</v>
      </c>
      <c r="C49" s="55">
        <v>891</v>
      </c>
      <c r="D49" s="57">
        <v>409</v>
      </c>
      <c r="E49" s="56"/>
      <c r="F49" s="56">
        <f t="shared" si="7"/>
        <v>409</v>
      </c>
      <c r="G49" s="57">
        <f t="shared" si="8"/>
        <v>1300</v>
      </c>
    </row>
    <row r="50" spans="1:7" ht="30" customHeight="1">
      <c r="A50" s="89"/>
      <c r="B50" s="53" t="s">
        <v>255</v>
      </c>
      <c r="C50" s="55">
        <v>19431</v>
      </c>
      <c r="D50" s="57">
        <v>2777</v>
      </c>
      <c r="E50" s="56"/>
      <c r="F50" s="56">
        <f t="shared" si="7"/>
        <v>2777</v>
      </c>
      <c r="G50" s="57">
        <f t="shared" si="8"/>
        <v>22208</v>
      </c>
    </row>
    <row r="51" spans="1:7" ht="17.25" customHeight="1">
      <c r="A51" s="89"/>
      <c r="B51" s="53" t="s">
        <v>256</v>
      </c>
      <c r="C51" s="55">
        <v>8181</v>
      </c>
      <c r="D51" s="57"/>
      <c r="E51" s="56">
        <v>2427</v>
      </c>
      <c r="F51" s="56">
        <f t="shared" si="7"/>
        <v>-2427</v>
      </c>
      <c r="G51" s="57">
        <f t="shared" si="8"/>
        <v>5754</v>
      </c>
    </row>
    <row r="52" spans="1:7" ht="17.25" customHeight="1">
      <c r="A52" s="89"/>
      <c r="B52" s="53" t="s">
        <v>257</v>
      </c>
      <c r="C52" s="55">
        <v>2933</v>
      </c>
      <c r="D52" s="56">
        <v>86</v>
      </c>
      <c r="E52" s="56"/>
      <c r="F52" s="56">
        <f t="shared" si="7"/>
        <v>86</v>
      </c>
      <c r="G52" s="57">
        <f t="shared" si="8"/>
        <v>3019</v>
      </c>
    </row>
    <row r="53" spans="1:7" ht="17.25" customHeight="1">
      <c r="A53" s="89"/>
      <c r="B53" s="53" t="s">
        <v>258</v>
      </c>
      <c r="C53" s="55">
        <v>13582</v>
      </c>
      <c r="D53" s="56"/>
      <c r="E53" s="57">
        <v>614</v>
      </c>
      <c r="F53" s="56">
        <f t="shared" si="7"/>
        <v>-614</v>
      </c>
      <c r="G53" s="57">
        <f t="shared" si="8"/>
        <v>12968</v>
      </c>
    </row>
    <row r="54" spans="1:7" ht="17.25" customHeight="1">
      <c r="A54" s="89"/>
      <c r="B54" s="53" t="s">
        <v>260</v>
      </c>
      <c r="C54" s="55">
        <v>0</v>
      </c>
      <c r="D54" s="56">
        <v>3631</v>
      </c>
      <c r="E54" s="56"/>
      <c r="F54" s="56">
        <f t="shared" si="7"/>
        <v>3631</v>
      </c>
      <c r="G54" s="57">
        <f t="shared" si="8"/>
        <v>3631</v>
      </c>
    </row>
    <row r="55" spans="1:7" ht="17.25" customHeight="1">
      <c r="A55" s="89"/>
      <c r="B55" s="53" t="s">
        <v>259</v>
      </c>
      <c r="C55" s="55">
        <v>936</v>
      </c>
      <c r="D55" s="56"/>
      <c r="E55" s="56">
        <v>333</v>
      </c>
      <c r="F55" s="56">
        <f t="shared" si="7"/>
        <v>-333</v>
      </c>
      <c r="G55" s="57">
        <f t="shared" si="8"/>
        <v>603</v>
      </c>
    </row>
    <row r="56" spans="1:7" ht="28.5">
      <c r="A56" s="89"/>
      <c r="B56" s="53" t="s">
        <v>261</v>
      </c>
      <c r="C56" s="55">
        <v>45</v>
      </c>
      <c r="D56" s="56"/>
      <c r="E56" s="56">
        <v>35</v>
      </c>
      <c r="F56" s="56">
        <f t="shared" si="7"/>
        <v>-35</v>
      </c>
      <c r="G56" s="57">
        <f t="shared" si="8"/>
        <v>10</v>
      </c>
    </row>
    <row r="57" spans="1:7" ht="17.25" customHeight="1">
      <c r="A57" s="89"/>
      <c r="B57" s="53" t="s">
        <v>262</v>
      </c>
      <c r="C57" s="55">
        <v>0</v>
      </c>
      <c r="D57" s="56">
        <f>33376+7650</f>
        <v>41026</v>
      </c>
      <c r="E57" s="56"/>
      <c r="F57" s="56">
        <f t="shared" si="7"/>
        <v>41026</v>
      </c>
      <c r="G57" s="57">
        <f t="shared" si="8"/>
        <v>41026</v>
      </c>
    </row>
    <row r="58" spans="1:7" ht="17.25" customHeight="1">
      <c r="A58" s="89"/>
      <c r="B58" s="53" t="s">
        <v>263</v>
      </c>
      <c r="C58" s="55">
        <v>0</v>
      </c>
      <c r="D58" s="56">
        <v>1281</v>
      </c>
      <c r="E58" s="56"/>
      <c r="F58" s="56">
        <f t="shared" si="7"/>
        <v>1281</v>
      </c>
      <c r="G58" s="57">
        <f t="shared" si="8"/>
        <v>1281</v>
      </c>
    </row>
    <row r="59" spans="1:7" ht="17.25" customHeight="1">
      <c r="A59" s="89"/>
      <c r="B59" s="53" t="s">
        <v>264</v>
      </c>
      <c r="C59" s="55">
        <v>0</v>
      </c>
      <c r="D59" s="56">
        <f>32364-7650</f>
        <v>24714</v>
      </c>
      <c r="E59" s="56"/>
      <c r="F59" s="56">
        <f t="shared" si="7"/>
        <v>24714</v>
      </c>
      <c r="G59" s="57">
        <f t="shared" si="8"/>
        <v>24714</v>
      </c>
    </row>
    <row r="60" spans="1:7" ht="17.25" customHeight="1">
      <c r="A60" s="89"/>
      <c r="B60" s="53" t="s">
        <v>265</v>
      </c>
      <c r="C60" s="55">
        <v>320</v>
      </c>
      <c r="D60" s="56">
        <v>152</v>
      </c>
      <c r="E60" s="56"/>
      <c r="F60" s="56">
        <f t="shared" si="7"/>
        <v>152</v>
      </c>
      <c r="G60" s="57">
        <f t="shared" si="8"/>
        <v>472</v>
      </c>
    </row>
    <row r="61" spans="1:7" ht="17.25" customHeight="1">
      <c r="A61" s="89" t="s">
        <v>200</v>
      </c>
      <c r="B61" s="53" t="s">
        <v>237</v>
      </c>
      <c r="C61" s="54">
        <f>SUM(C62:C78)</f>
        <v>4514</v>
      </c>
      <c r="D61" s="54">
        <f t="shared" ref="D61:G61" si="9">SUM(D62:D78)</f>
        <v>55344</v>
      </c>
      <c r="E61" s="54">
        <f t="shared" si="9"/>
        <v>4514</v>
      </c>
      <c r="F61" s="54">
        <f t="shared" si="9"/>
        <v>50830</v>
      </c>
      <c r="G61" s="54">
        <f t="shared" si="9"/>
        <v>55344</v>
      </c>
    </row>
    <row r="62" spans="1:7" ht="17.25" customHeight="1">
      <c r="A62" s="89"/>
      <c r="B62" s="58" t="s">
        <v>266</v>
      </c>
      <c r="C62" s="55">
        <v>0</v>
      </c>
      <c r="D62" s="59">
        <v>810</v>
      </c>
      <c r="E62" s="56"/>
      <c r="F62" s="56">
        <f t="shared" ref="F62:F78" si="10">D62-E62</f>
        <v>810</v>
      </c>
      <c r="G62" s="57">
        <f t="shared" ref="G62:G78" si="11">C62+F62</f>
        <v>810</v>
      </c>
    </row>
    <row r="63" spans="1:7" ht="17.25" customHeight="1">
      <c r="A63" s="89"/>
      <c r="B63" s="58" t="s">
        <v>267</v>
      </c>
      <c r="C63" s="55">
        <v>0</v>
      </c>
      <c r="D63" s="59">
        <v>22</v>
      </c>
      <c r="E63" s="56"/>
      <c r="F63" s="56">
        <f t="shared" si="10"/>
        <v>22</v>
      </c>
      <c r="G63" s="57">
        <f t="shared" si="11"/>
        <v>22</v>
      </c>
    </row>
    <row r="64" spans="1:7" ht="17.25" customHeight="1">
      <c r="A64" s="89"/>
      <c r="B64" s="58" t="s">
        <v>269</v>
      </c>
      <c r="C64" s="55">
        <v>0</v>
      </c>
      <c r="D64" s="59">
        <v>254</v>
      </c>
      <c r="E64" s="56"/>
      <c r="F64" s="56">
        <f t="shared" si="10"/>
        <v>254</v>
      </c>
      <c r="G64" s="57">
        <f t="shared" si="11"/>
        <v>254</v>
      </c>
    </row>
    <row r="65" spans="1:7" ht="17.25" customHeight="1">
      <c r="A65" s="89"/>
      <c r="B65" s="58" t="s">
        <v>268</v>
      </c>
      <c r="C65" s="55">
        <v>0</v>
      </c>
      <c r="D65" s="59">
        <v>2697</v>
      </c>
      <c r="E65" s="56"/>
      <c r="F65" s="56">
        <f t="shared" si="10"/>
        <v>2697</v>
      </c>
      <c r="G65" s="57">
        <f t="shared" si="11"/>
        <v>2697</v>
      </c>
    </row>
    <row r="66" spans="1:7" ht="17.25" customHeight="1">
      <c r="A66" s="89"/>
      <c r="B66" s="58" t="s">
        <v>270</v>
      </c>
      <c r="C66" s="55">
        <v>0</v>
      </c>
      <c r="D66" s="59">
        <v>64</v>
      </c>
      <c r="E66" s="56"/>
      <c r="F66" s="56">
        <f t="shared" si="10"/>
        <v>64</v>
      </c>
      <c r="G66" s="57">
        <f t="shared" si="11"/>
        <v>64</v>
      </c>
    </row>
    <row r="67" spans="1:7" ht="17.25" customHeight="1">
      <c r="A67" s="89"/>
      <c r="B67" s="58" t="s">
        <v>271</v>
      </c>
      <c r="C67" s="55">
        <v>0</v>
      </c>
      <c r="D67" s="59">
        <v>196</v>
      </c>
      <c r="E67" s="56"/>
      <c r="F67" s="56">
        <f t="shared" si="10"/>
        <v>196</v>
      </c>
      <c r="G67" s="57">
        <f t="shared" si="11"/>
        <v>196</v>
      </c>
    </row>
    <row r="68" spans="1:7" ht="17.25" customHeight="1">
      <c r="A68" s="89"/>
      <c r="B68" s="58" t="s">
        <v>272</v>
      </c>
      <c r="C68" s="55">
        <v>0</v>
      </c>
      <c r="D68" s="59">
        <v>8574</v>
      </c>
      <c r="E68" s="56"/>
      <c r="F68" s="56">
        <f t="shared" si="10"/>
        <v>8574</v>
      </c>
      <c r="G68" s="57">
        <f t="shared" si="11"/>
        <v>8574</v>
      </c>
    </row>
    <row r="69" spans="1:7" ht="17.25" customHeight="1">
      <c r="A69" s="89"/>
      <c r="B69" s="58" t="s">
        <v>273</v>
      </c>
      <c r="C69" s="55">
        <v>0</v>
      </c>
      <c r="D69" s="59">
        <v>1759</v>
      </c>
      <c r="E69" s="56"/>
      <c r="F69" s="56">
        <f t="shared" si="10"/>
        <v>1759</v>
      </c>
      <c r="G69" s="57">
        <f t="shared" si="11"/>
        <v>1759</v>
      </c>
    </row>
    <row r="70" spans="1:7" ht="17.25" customHeight="1">
      <c r="A70" s="89"/>
      <c r="B70" s="58" t="s">
        <v>274</v>
      </c>
      <c r="C70" s="55">
        <v>0</v>
      </c>
      <c r="D70" s="59">
        <v>1186</v>
      </c>
      <c r="E70" s="56"/>
      <c r="F70" s="56">
        <f t="shared" si="10"/>
        <v>1186</v>
      </c>
      <c r="G70" s="57">
        <f t="shared" si="11"/>
        <v>1186</v>
      </c>
    </row>
    <row r="71" spans="1:7" ht="17.25" customHeight="1">
      <c r="A71" s="89"/>
      <c r="B71" s="58" t="s">
        <v>275</v>
      </c>
      <c r="C71" s="55">
        <v>0</v>
      </c>
      <c r="D71" s="59">
        <v>14</v>
      </c>
      <c r="E71" s="56"/>
      <c r="F71" s="56">
        <f t="shared" si="10"/>
        <v>14</v>
      </c>
      <c r="G71" s="57">
        <f t="shared" si="11"/>
        <v>14</v>
      </c>
    </row>
    <row r="72" spans="1:7" ht="17.25" customHeight="1">
      <c r="A72" s="89"/>
      <c r="B72" s="58" t="s">
        <v>276</v>
      </c>
      <c r="C72" s="55">
        <v>0</v>
      </c>
      <c r="D72" s="59">
        <v>35842</v>
      </c>
      <c r="E72" s="56"/>
      <c r="F72" s="56">
        <f t="shared" si="10"/>
        <v>35842</v>
      </c>
      <c r="G72" s="57">
        <f t="shared" si="11"/>
        <v>35842</v>
      </c>
    </row>
    <row r="73" spans="1:7" ht="17.25" customHeight="1">
      <c r="A73" s="89"/>
      <c r="B73" s="58" t="s">
        <v>277</v>
      </c>
      <c r="C73" s="55">
        <v>0</v>
      </c>
      <c r="D73" s="59">
        <v>3048</v>
      </c>
      <c r="E73" s="56"/>
      <c r="F73" s="56">
        <f t="shared" si="10"/>
        <v>3048</v>
      </c>
      <c r="G73" s="57">
        <f t="shared" si="11"/>
        <v>3048</v>
      </c>
    </row>
    <row r="74" spans="1:7" ht="17.25" customHeight="1">
      <c r="A74" s="89"/>
      <c r="B74" s="58" t="s">
        <v>278</v>
      </c>
      <c r="C74" s="55">
        <v>0</v>
      </c>
      <c r="D74" s="59">
        <v>200</v>
      </c>
      <c r="E74" s="56"/>
      <c r="F74" s="56">
        <f t="shared" si="10"/>
        <v>200</v>
      </c>
      <c r="G74" s="57">
        <f t="shared" si="11"/>
        <v>200</v>
      </c>
    </row>
    <row r="75" spans="1:7" ht="17.25" customHeight="1">
      <c r="A75" s="89"/>
      <c r="B75" s="58" t="s">
        <v>279</v>
      </c>
      <c r="C75" s="55">
        <v>0</v>
      </c>
      <c r="D75" s="59">
        <v>146</v>
      </c>
      <c r="E75" s="56"/>
      <c r="F75" s="56">
        <f t="shared" si="10"/>
        <v>146</v>
      </c>
      <c r="G75" s="57">
        <f t="shared" si="11"/>
        <v>146</v>
      </c>
    </row>
    <row r="76" spans="1:7" ht="17.25" customHeight="1">
      <c r="A76" s="89"/>
      <c r="B76" s="58" t="s">
        <v>280</v>
      </c>
      <c r="C76" s="55">
        <v>0</v>
      </c>
      <c r="D76" s="59">
        <v>26</v>
      </c>
      <c r="E76" s="56"/>
      <c r="F76" s="56">
        <f t="shared" si="10"/>
        <v>26</v>
      </c>
      <c r="G76" s="57">
        <f t="shared" si="11"/>
        <v>26</v>
      </c>
    </row>
    <row r="77" spans="1:7" ht="17.25" customHeight="1">
      <c r="A77" s="89"/>
      <c r="B77" s="58" t="s">
        <v>281</v>
      </c>
      <c r="C77" s="55">
        <v>0</v>
      </c>
      <c r="D77" s="59">
        <v>506</v>
      </c>
      <c r="E77" s="56"/>
      <c r="F77" s="56">
        <f t="shared" si="10"/>
        <v>506</v>
      </c>
      <c r="G77" s="57">
        <f t="shared" si="11"/>
        <v>506</v>
      </c>
    </row>
    <row r="78" spans="1:7" ht="17.25" customHeight="1">
      <c r="A78" s="89"/>
      <c r="B78" s="58" t="s">
        <v>286</v>
      </c>
      <c r="C78" s="55">
        <v>4514</v>
      </c>
      <c r="D78" s="56"/>
      <c r="E78" s="56">
        <v>4514</v>
      </c>
      <c r="F78" s="56">
        <f t="shared" si="10"/>
        <v>-4514</v>
      </c>
      <c r="G78" s="57">
        <f t="shared" si="11"/>
        <v>0</v>
      </c>
    </row>
    <row r="79" spans="1:7" ht="17.25" customHeight="1">
      <c r="A79" s="91" t="s">
        <v>207</v>
      </c>
      <c r="B79" s="90" t="s">
        <v>212</v>
      </c>
      <c r="C79" s="55">
        <v>0</v>
      </c>
      <c r="D79" s="56">
        <v>1665</v>
      </c>
      <c r="E79" s="56"/>
      <c r="F79" s="56">
        <f t="shared" ref="F79" si="12">D79-E79</f>
        <v>1665</v>
      </c>
      <c r="G79" s="57">
        <f t="shared" ref="G79" si="13">C79+F79</f>
        <v>1665</v>
      </c>
    </row>
    <row r="80" spans="1:7" ht="17.25" customHeight="1">
      <c r="A80" s="91" t="s">
        <v>208</v>
      </c>
      <c r="B80" s="90" t="s">
        <v>211</v>
      </c>
      <c r="C80" s="54">
        <f>SUM(C81:C83)</f>
        <v>68647</v>
      </c>
      <c r="D80" s="54">
        <f>SUM(D81:D83)</f>
        <v>60481</v>
      </c>
      <c r="E80" s="54">
        <f>SUM(E81:E83)</f>
        <v>66647</v>
      </c>
      <c r="F80" s="54">
        <f>SUM(F81:F83)</f>
        <v>-6166</v>
      </c>
      <c r="G80" s="54">
        <f>SUM(G81:G83)</f>
        <v>62481</v>
      </c>
    </row>
    <row r="81" spans="1:7" s="3" customFormat="1" ht="28.5">
      <c r="A81" s="89" t="s">
        <v>203</v>
      </c>
      <c r="B81" s="53" t="s">
        <v>287</v>
      </c>
      <c r="C81" s="55">
        <v>51347</v>
      </c>
      <c r="D81" s="56"/>
      <c r="E81" s="57">
        <v>51347</v>
      </c>
      <c r="F81" s="56">
        <f t="shared" ref="F81:F82" si="14">D81-E81</f>
        <v>-51347</v>
      </c>
      <c r="G81" s="57">
        <f t="shared" ref="G81:G82" si="15">C81+F81</f>
        <v>0</v>
      </c>
    </row>
    <row r="82" spans="1:7" ht="17.25" customHeight="1">
      <c r="A82" s="89" t="s">
        <v>199</v>
      </c>
      <c r="B82" s="53" t="s">
        <v>206</v>
      </c>
      <c r="C82" s="55">
        <v>300</v>
      </c>
      <c r="D82" s="56"/>
      <c r="E82" s="56">
        <v>300</v>
      </c>
      <c r="F82" s="56">
        <f t="shared" si="14"/>
        <v>-300</v>
      </c>
      <c r="G82" s="57">
        <f t="shared" si="15"/>
        <v>0</v>
      </c>
    </row>
    <row r="83" spans="1:7" ht="17.25" customHeight="1">
      <c r="A83" s="89" t="s">
        <v>200</v>
      </c>
      <c r="B83" s="53" t="s">
        <v>205</v>
      </c>
      <c r="C83" s="55">
        <f>SUM(C84:C87)</f>
        <v>17000</v>
      </c>
      <c r="D83" s="55">
        <f>SUM(D84:D87)</f>
        <v>60481</v>
      </c>
      <c r="E83" s="55">
        <f t="shared" ref="E83:G83" si="16">SUM(E84:E87)</f>
        <v>15000</v>
      </c>
      <c r="F83" s="55">
        <f t="shared" si="16"/>
        <v>45481</v>
      </c>
      <c r="G83" s="55">
        <f t="shared" si="16"/>
        <v>62481</v>
      </c>
    </row>
    <row r="84" spans="1:7" ht="17.25" customHeight="1">
      <c r="A84" s="89"/>
      <c r="B84" s="88" t="s">
        <v>282</v>
      </c>
      <c r="C84" s="85">
        <v>15000</v>
      </c>
      <c r="D84" s="86"/>
      <c r="E84" s="86">
        <v>15000</v>
      </c>
      <c r="F84" s="56">
        <f t="shared" ref="F84:F85" si="17">D84-E84</f>
        <v>-15000</v>
      </c>
      <c r="G84" s="57">
        <f t="shared" ref="G84:G85" si="18">C84+F84</f>
        <v>0</v>
      </c>
    </row>
    <row r="85" spans="1:7" ht="17.25" customHeight="1">
      <c r="A85" s="89"/>
      <c r="B85" s="88" t="s">
        <v>283</v>
      </c>
      <c r="C85" s="85">
        <v>2000</v>
      </c>
      <c r="D85" s="86">
        <v>18000</v>
      </c>
      <c r="E85" s="86"/>
      <c r="F85" s="56">
        <f t="shared" si="17"/>
        <v>18000</v>
      </c>
      <c r="G85" s="57">
        <f t="shared" si="18"/>
        <v>20000</v>
      </c>
    </row>
    <row r="86" spans="1:7" ht="17.25" customHeight="1">
      <c r="A86" s="89"/>
      <c r="B86" s="88" t="s">
        <v>284</v>
      </c>
      <c r="C86" s="85">
        <v>0</v>
      </c>
      <c r="D86" s="86">
        <v>31584</v>
      </c>
      <c r="E86" s="86"/>
      <c r="F86" s="56">
        <f t="shared" ref="F86:F88" si="19">D86-E86</f>
        <v>31584</v>
      </c>
      <c r="G86" s="57">
        <f t="shared" ref="G86:G88" si="20">C86+F86</f>
        <v>31584</v>
      </c>
    </row>
    <row r="87" spans="1:7" ht="17.25" customHeight="1">
      <c r="A87" s="89"/>
      <c r="B87" s="88" t="s">
        <v>285</v>
      </c>
      <c r="C87" s="85">
        <v>0</v>
      </c>
      <c r="D87" s="86">
        <f>20594-10697+1000</f>
        <v>10897</v>
      </c>
      <c r="E87" s="86"/>
      <c r="F87" s="56">
        <f t="shared" si="19"/>
        <v>10897</v>
      </c>
      <c r="G87" s="57">
        <f t="shared" si="20"/>
        <v>10897</v>
      </c>
    </row>
    <row r="88" spans="1:7" ht="17.25" customHeight="1">
      <c r="A88" s="91" t="s">
        <v>215</v>
      </c>
      <c r="B88" s="90" t="s">
        <v>214</v>
      </c>
      <c r="C88" s="54">
        <v>0</v>
      </c>
      <c r="D88" s="56">
        <v>16000</v>
      </c>
      <c r="E88" s="56"/>
      <c r="F88" s="56">
        <f t="shared" si="19"/>
        <v>16000</v>
      </c>
      <c r="G88" s="57">
        <f t="shared" si="20"/>
        <v>16000</v>
      </c>
    </row>
    <row r="89" spans="1:7" ht="17.25" customHeight="1">
      <c r="A89" s="91" t="s">
        <v>209</v>
      </c>
      <c r="B89" s="90" t="s">
        <v>210</v>
      </c>
      <c r="C89" s="55">
        <v>0</v>
      </c>
      <c r="D89" s="56">
        <v>1546</v>
      </c>
      <c r="E89" s="56"/>
      <c r="F89" s="56">
        <f t="shared" ref="F89" si="21">D89-E89</f>
        <v>1546</v>
      </c>
      <c r="G89" s="57">
        <f t="shared" ref="G89" si="22">C89+F89</f>
        <v>1546</v>
      </c>
    </row>
  </sheetData>
  <mergeCells count="11">
    <mergeCell ref="A6:B6"/>
    <mergeCell ref="A7:B7"/>
    <mergeCell ref="A29:B29"/>
    <mergeCell ref="A2:G2"/>
    <mergeCell ref="A4:A5"/>
    <mergeCell ref="B4:B5"/>
    <mergeCell ref="C4:C5"/>
    <mergeCell ref="D4:D5"/>
    <mergeCell ref="E4:E5"/>
    <mergeCell ref="F4:F5"/>
    <mergeCell ref="G4:G5"/>
  </mergeCells>
  <phoneticPr fontId="1" type="noConversion"/>
  <pageMargins left="0.39370078740157483" right="0" top="0.74803149606299213" bottom="0.74803149606299213" header="0.31496062992125984" footer="0.31496062992125984"/>
  <pageSetup paperSize="9" scale="84" orientation="portrait" horizontalDpi="200" verticalDpi="200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77"/>
  <sheetViews>
    <sheetView workbookViewId="0">
      <selection activeCell="G30" sqref="G30"/>
    </sheetView>
  </sheetViews>
  <sheetFormatPr defaultRowHeight="13.5"/>
  <cols>
    <col min="1" max="1" width="9.25" bestFit="1" customWidth="1"/>
    <col min="2" max="2" width="30" customWidth="1"/>
    <col min="3" max="3" width="12.625" bestFit="1" customWidth="1"/>
    <col min="4" max="5" width="10.25" bestFit="1" customWidth="1"/>
    <col min="6" max="6" width="10" bestFit="1" customWidth="1"/>
    <col min="7" max="7" width="16.25" customWidth="1"/>
  </cols>
  <sheetData>
    <row r="1" spans="1:10">
      <c r="A1" t="s">
        <v>187</v>
      </c>
    </row>
    <row r="2" spans="1:10" ht="18.75">
      <c r="A2" s="118" t="s">
        <v>42</v>
      </c>
      <c r="B2" s="118"/>
      <c r="C2" s="118"/>
      <c r="D2" s="118"/>
      <c r="E2" s="118"/>
      <c r="F2" s="118"/>
      <c r="G2" s="119"/>
    </row>
    <row r="3" spans="1:10" ht="15.75">
      <c r="A3" s="4"/>
      <c r="B3" s="4"/>
      <c r="C3" s="4"/>
      <c r="D3" s="4"/>
      <c r="E3" s="5"/>
      <c r="F3" s="5"/>
      <c r="G3" s="25" t="s">
        <v>0</v>
      </c>
    </row>
    <row r="4" spans="1:10">
      <c r="A4" s="120" t="s">
        <v>60</v>
      </c>
      <c r="B4" s="122" t="s">
        <v>8</v>
      </c>
      <c r="C4" s="122" t="s">
        <v>9</v>
      </c>
      <c r="D4" s="122" t="s">
        <v>4</v>
      </c>
      <c r="E4" s="122" t="s">
        <v>5</v>
      </c>
      <c r="F4" s="122" t="s">
        <v>6</v>
      </c>
      <c r="G4" s="122" t="s">
        <v>7</v>
      </c>
    </row>
    <row r="5" spans="1:10">
      <c r="A5" s="121"/>
      <c r="B5" s="123"/>
      <c r="C5" s="123"/>
      <c r="D5" s="123"/>
      <c r="E5" s="123"/>
      <c r="F5" s="123"/>
      <c r="G5" s="123"/>
    </row>
    <row r="6" spans="1:10">
      <c r="A6" s="121"/>
      <c r="B6" s="123"/>
      <c r="C6" s="123"/>
      <c r="D6" s="123"/>
      <c r="E6" s="123"/>
      <c r="F6" s="123"/>
      <c r="G6" s="123"/>
    </row>
    <row r="7" spans="1:10" ht="29.25" customHeight="1">
      <c r="A7" s="114" t="s">
        <v>289</v>
      </c>
      <c r="B7" s="115"/>
      <c r="C7" s="95">
        <f>C8+C28</f>
        <v>299372</v>
      </c>
      <c r="D7" s="95">
        <f t="shared" ref="D7:G7" si="0">D8+D28</f>
        <v>91714</v>
      </c>
      <c r="E7" s="95">
        <f t="shared" si="0"/>
        <v>21985</v>
      </c>
      <c r="F7" s="95">
        <f t="shared" si="0"/>
        <v>69729</v>
      </c>
      <c r="G7" s="95">
        <f t="shared" si="0"/>
        <v>369101</v>
      </c>
    </row>
    <row r="8" spans="1:10" ht="29.25" customHeight="1">
      <c r="A8" s="116" t="s">
        <v>62</v>
      </c>
      <c r="B8" s="117"/>
      <c r="C8" s="32">
        <f>C9+C13+C14+C22+C27</f>
        <v>274162</v>
      </c>
      <c r="D8" s="32">
        <f t="shared" ref="D8:G8" si="1">D9+D13+D14+D22+D27</f>
        <v>88823</v>
      </c>
      <c r="E8" s="32">
        <f t="shared" si="1"/>
        <v>21985</v>
      </c>
      <c r="F8" s="32">
        <f t="shared" si="1"/>
        <v>66838</v>
      </c>
      <c r="G8" s="32">
        <f t="shared" si="1"/>
        <v>341000</v>
      </c>
    </row>
    <row r="9" spans="1:10" ht="29.25" customHeight="1">
      <c r="A9" s="34" t="s">
        <v>29</v>
      </c>
      <c r="B9" s="79" t="s">
        <v>63</v>
      </c>
      <c r="C9" s="36">
        <f>SUM(C10:C12)</f>
        <v>230476</v>
      </c>
      <c r="D9" s="36">
        <f>SUM(D10:D12)</f>
        <v>11490</v>
      </c>
      <c r="E9" s="36">
        <f>SUM(E10:E12)</f>
        <v>17485</v>
      </c>
      <c r="F9" s="36">
        <f>SUM(F10:F12)</f>
        <v>-5995</v>
      </c>
      <c r="G9" s="36">
        <f>SUM(G10:G12)</f>
        <v>224481</v>
      </c>
      <c r="J9" s="2"/>
    </row>
    <row r="10" spans="1:10" ht="29.25" customHeight="1">
      <c r="A10" s="34" t="s">
        <v>30</v>
      </c>
      <c r="B10" s="60" t="s">
        <v>64</v>
      </c>
      <c r="C10" s="35">
        <v>167439</v>
      </c>
      <c r="D10" s="35">
        <f>'附件2-1 地方一般公共预算支出调整明细表'!C6</f>
        <v>1110</v>
      </c>
      <c r="E10" s="35"/>
      <c r="F10" s="36">
        <f>D10-E10</f>
        <v>1110</v>
      </c>
      <c r="G10" s="36">
        <f t="shared" ref="G10:G31" si="2">C10+D10-E10</f>
        <v>168549</v>
      </c>
    </row>
    <row r="11" spans="1:10" ht="29.25" customHeight="1">
      <c r="A11" s="34" t="s">
        <v>31</v>
      </c>
      <c r="B11" s="60" t="s">
        <v>65</v>
      </c>
      <c r="C11" s="35">
        <v>10619</v>
      </c>
      <c r="D11" s="35">
        <f>'附件2-1 地方一般公共预算支出调整明细表'!C7</f>
        <v>375</v>
      </c>
      <c r="E11" s="35"/>
      <c r="F11" s="36">
        <f t="shared" ref="F11:F31" si="3">D11-E11</f>
        <v>375</v>
      </c>
      <c r="G11" s="36">
        <f t="shared" si="2"/>
        <v>10994</v>
      </c>
    </row>
    <row r="12" spans="1:10" ht="29.25" customHeight="1">
      <c r="A12" s="34" t="s">
        <v>32</v>
      </c>
      <c r="B12" s="60" t="s">
        <v>66</v>
      </c>
      <c r="C12" s="35">
        <v>52418</v>
      </c>
      <c r="D12" s="35">
        <f>'附件2-1 地方一般公共预算支出调整明细表'!C8</f>
        <v>10005</v>
      </c>
      <c r="E12" s="35">
        <f>'附件2-1 地方一般公共预算支出调整明细表'!C25</f>
        <v>17485</v>
      </c>
      <c r="F12" s="36">
        <f t="shared" si="3"/>
        <v>-7480</v>
      </c>
      <c r="G12" s="36">
        <f t="shared" si="2"/>
        <v>44938</v>
      </c>
    </row>
    <row r="13" spans="1:10" ht="29.25" customHeight="1">
      <c r="A13" s="34" t="s">
        <v>34</v>
      </c>
      <c r="B13" s="60" t="s">
        <v>67</v>
      </c>
      <c r="C13" s="35">
        <v>2931</v>
      </c>
      <c r="D13" s="35"/>
      <c r="E13" s="35"/>
      <c r="F13" s="36">
        <f t="shared" si="3"/>
        <v>0</v>
      </c>
      <c r="G13" s="36">
        <f t="shared" si="2"/>
        <v>2931</v>
      </c>
    </row>
    <row r="14" spans="1:10" ht="29.25" customHeight="1">
      <c r="A14" s="34" t="s">
        <v>36</v>
      </c>
      <c r="B14" s="60" t="s">
        <v>68</v>
      </c>
      <c r="C14" s="35">
        <f>SUM(C15:C21)</f>
        <v>27375</v>
      </c>
      <c r="D14" s="35">
        <f t="shared" ref="D14:F14" si="4">SUM(D15:D21)</f>
        <v>3564</v>
      </c>
      <c r="E14" s="35">
        <f t="shared" si="4"/>
        <v>2000</v>
      </c>
      <c r="F14" s="35">
        <f t="shared" si="4"/>
        <v>1564</v>
      </c>
      <c r="G14" s="36">
        <f t="shared" si="2"/>
        <v>28939</v>
      </c>
    </row>
    <row r="15" spans="1:10" ht="29.25" customHeight="1">
      <c r="A15" s="34" t="s">
        <v>30</v>
      </c>
      <c r="B15" s="61" t="s">
        <v>195</v>
      </c>
      <c r="C15" s="62">
        <v>5431</v>
      </c>
      <c r="D15" s="33"/>
      <c r="E15" s="33"/>
      <c r="F15" s="36">
        <f t="shared" si="3"/>
        <v>0</v>
      </c>
      <c r="G15" s="36">
        <f t="shared" si="2"/>
        <v>5431</v>
      </c>
    </row>
    <row r="16" spans="1:10" ht="29.25" customHeight="1">
      <c r="A16" s="34" t="s">
        <v>31</v>
      </c>
      <c r="B16" s="61" t="s">
        <v>10</v>
      </c>
      <c r="C16" s="62">
        <v>6172</v>
      </c>
      <c r="D16" s="33"/>
      <c r="E16" s="33"/>
      <c r="F16" s="36">
        <f t="shared" si="3"/>
        <v>0</v>
      </c>
      <c r="G16" s="36">
        <f t="shared" si="2"/>
        <v>6172</v>
      </c>
    </row>
    <row r="17" spans="1:7" ht="29.25" customHeight="1">
      <c r="A17" s="34" t="s">
        <v>32</v>
      </c>
      <c r="B17" s="61" t="s">
        <v>11</v>
      </c>
      <c r="C17" s="62">
        <v>935</v>
      </c>
      <c r="D17" s="33"/>
      <c r="E17" s="33"/>
      <c r="F17" s="36">
        <f t="shared" si="3"/>
        <v>0</v>
      </c>
      <c r="G17" s="36">
        <f t="shared" si="2"/>
        <v>935</v>
      </c>
    </row>
    <row r="18" spans="1:7" ht="29.25" customHeight="1">
      <c r="A18" s="34" t="s">
        <v>33</v>
      </c>
      <c r="B18" s="61" t="s">
        <v>12</v>
      </c>
      <c r="C18" s="62">
        <v>865</v>
      </c>
      <c r="D18" s="33"/>
      <c r="E18" s="33"/>
      <c r="F18" s="36">
        <f t="shared" si="3"/>
        <v>0</v>
      </c>
      <c r="G18" s="36">
        <f t="shared" si="2"/>
        <v>865</v>
      </c>
    </row>
    <row r="19" spans="1:7" ht="29.25" customHeight="1">
      <c r="A19" s="34" t="s">
        <v>69</v>
      </c>
      <c r="B19" s="61" t="s">
        <v>70</v>
      </c>
      <c r="C19" s="62">
        <v>2472</v>
      </c>
      <c r="D19" s="33"/>
      <c r="E19" s="33"/>
      <c r="F19" s="36">
        <f t="shared" si="3"/>
        <v>0</v>
      </c>
      <c r="G19" s="36">
        <f t="shared" si="2"/>
        <v>2472</v>
      </c>
    </row>
    <row r="20" spans="1:7" ht="29.25" customHeight="1">
      <c r="A20" s="34" t="s">
        <v>71</v>
      </c>
      <c r="B20" s="61" t="s">
        <v>293</v>
      </c>
      <c r="C20" s="62">
        <v>11500</v>
      </c>
      <c r="D20" s="33"/>
      <c r="E20" s="35">
        <f>'附件2-1 地方一般公共预算支出调整明细表'!C48</f>
        <v>2000</v>
      </c>
      <c r="F20" s="36">
        <f t="shared" si="3"/>
        <v>-2000</v>
      </c>
      <c r="G20" s="36">
        <f t="shared" si="2"/>
        <v>9500</v>
      </c>
    </row>
    <row r="21" spans="1:7" ht="29.25" customHeight="1">
      <c r="A21" s="34" t="s">
        <v>72</v>
      </c>
      <c r="B21" s="6" t="s">
        <v>73</v>
      </c>
      <c r="C21" s="62">
        <v>0</v>
      </c>
      <c r="D21" s="62">
        <f>'附件2-1 地方一般公共预算支出调整明细表'!C21</f>
        <v>3564</v>
      </c>
      <c r="E21" s="33"/>
      <c r="F21" s="36">
        <f t="shared" si="3"/>
        <v>3564</v>
      </c>
      <c r="G21" s="36">
        <f t="shared" si="2"/>
        <v>3564</v>
      </c>
    </row>
    <row r="22" spans="1:7" ht="29.25" customHeight="1">
      <c r="A22" s="34" t="s">
        <v>49</v>
      </c>
      <c r="B22" s="60" t="s">
        <v>74</v>
      </c>
      <c r="C22" s="35">
        <f>SUM(C23:C26)</f>
        <v>13380</v>
      </c>
      <c r="D22" s="35">
        <f t="shared" ref="D22:G22" si="5">SUM(D23:D26)</f>
        <v>0</v>
      </c>
      <c r="E22" s="35">
        <f t="shared" si="5"/>
        <v>2500</v>
      </c>
      <c r="F22" s="35">
        <f t="shared" si="5"/>
        <v>-2500</v>
      </c>
      <c r="G22" s="35">
        <f t="shared" si="5"/>
        <v>10880</v>
      </c>
    </row>
    <row r="23" spans="1:7" ht="29.25" customHeight="1">
      <c r="A23" s="34" t="s">
        <v>30</v>
      </c>
      <c r="B23" s="7" t="s">
        <v>13</v>
      </c>
      <c r="C23" s="35">
        <v>3000</v>
      </c>
      <c r="D23" s="35"/>
      <c r="E23" s="35">
        <f>'附件2-1 地方一般公共预算支出调整明细表'!C49</f>
        <v>2500</v>
      </c>
      <c r="F23" s="36">
        <f t="shared" si="3"/>
        <v>-2500</v>
      </c>
      <c r="G23" s="36">
        <f t="shared" si="2"/>
        <v>500</v>
      </c>
    </row>
    <row r="24" spans="1:7" ht="29.25" customHeight="1">
      <c r="A24" s="34" t="s">
        <v>50</v>
      </c>
      <c r="B24" s="61" t="s">
        <v>14</v>
      </c>
      <c r="C24" s="35">
        <v>3000</v>
      </c>
      <c r="D24" s="35"/>
      <c r="E24" s="35"/>
      <c r="F24" s="36">
        <f t="shared" si="3"/>
        <v>0</v>
      </c>
      <c r="G24" s="36">
        <f t="shared" si="2"/>
        <v>3000</v>
      </c>
    </row>
    <row r="25" spans="1:7" ht="29.25" customHeight="1">
      <c r="A25" s="34" t="s">
        <v>51</v>
      </c>
      <c r="B25" s="7" t="s">
        <v>15</v>
      </c>
      <c r="C25" s="35">
        <v>3600</v>
      </c>
      <c r="D25" s="35"/>
      <c r="E25" s="35"/>
      <c r="F25" s="36">
        <f t="shared" si="3"/>
        <v>0</v>
      </c>
      <c r="G25" s="36">
        <f t="shared" si="2"/>
        <v>3600</v>
      </c>
    </row>
    <row r="26" spans="1:7" ht="29.25" customHeight="1">
      <c r="A26" s="34" t="s">
        <v>52</v>
      </c>
      <c r="B26" s="7" t="s">
        <v>53</v>
      </c>
      <c r="C26" s="35">
        <v>3780</v>
      </c>
      <c r="D26" s="35"/>
      <c r="E26" s="35"/>
      <c r="F26" s="36">
        <f t="shared" si="3"/>
        <v>0</v>
      </c>
      <c r="G26" s="36">
        <f t="shared" si="2"/>
        <v>3780</v>
      </c>
    </row>
    <row r="27" spans="1:7" ht="29.25" customHeight="1">
      <c r="A27" s="34" t="s">
        <v>54</v>
      </c>
      <c r="B27" s="60" t="s">
        <v>55</v>
      </c>
      <c r="C27" s="35">
        <v>0</v>
      </c>
      <c r="D27" s="35">
        <v>73769</v>
      </c>
      <c r="E27" s="35"/>
      <c r="F27" s="36">
        <f t="shared" si="3"/>
        <v>73769</v>
      </c>
      <c r="G27" s="36">
        <f t="shared" si="2"/>
        <v>73769</v>
      </c>
    </row>
    <row r="28" spans="1:7" ht="29.25" customHeight="1">
      <c r="A28" s="116" t="s">
        <v>56</v>
      </c>
      <c r="B28" s="117"/>
      <c r="C28" s="33">
        <f>SUM(C29:C31)</f>
        <v>25210</v>
      </c>
      <c r="D28" s="33">
        <f>SUM(D29:D31)</f>
        <v>2891</v>
      </c>
      <c r="E28" s="33">
        <f>SUM(E29:E31)</f>
        <v>0</v>
      </c>
      <c r="F28" s="33">
        <f>SUM(F29:F31)</f>
        <v>2891</v>
      </c>
      <c r="G28" s="33">
        <f>SUM(G29:G31)</f>
        <v>28101</v>
      </c>
    </row>
    <row r="29" spans="1:7" ht="29.25" customHeight="1">
      <c r="A29" s="34" t="s">
        <v>57</v>
      </c>
      <c r="B29" s="60" t="s">
        <v>58</v>
      </c>
      <c r="C29" s="35">
        <v>18710</v>
      </c>
      <c r="D29" s="35"/>
      <c r="E29" s="35"/>
      <c r="F29" s="36">
        <f t="shared" ref="F29" si="6">D29-E29</f>
        <v>0</v>
      </c>
      <c r="G29" s="36">
        <f t="shared" ref="G29" si="7">C29+D29-E29</f>
        <v>18710</v>
      </c>
    </row>
    <row r="30" spans="1:7" ht="29.25" customHeight="1">
      <c r="A30" s="34" t="s">
        <v>34</v>
      </c>
      <c r="B30" s="80" t="s">
        <v>302</v>
      </c>
      <c r="C30" s="81">
        <v>0</v>
      </c>
      <c r="D30" s="81">
        <v>1541</v>
      </c>
      <c r="E30" s="81"/>
      <c r="F30" s="36">
        <f t="shared" ref="F30" si="8">D30-E30</f>
        <v>1541</v>
      </c>
      <c r="G30" s="36">
        <f t="shared" ref="G30" si="9">C30+D30-E30</f>
        <v>1541</v>
      </c>
    </row>
    <row r="31" spans="1:7" ht="29.25" customHeight="1">
      <c r="A31" s="34" t="s">
        <v>36</v>
      </c>
      <c r="B31" s="60" t="s">
        <v>59</v>
      </c>
      <c r="C31" s="35">
        <v>6500</v>
      </c>
      <c r="D31" s="35">
        <v>1350</v>
      </c>
      <c r="E31" s="35"/>
      <c r="F31" s="36">
        <f t="shared" si="3"/>
        <v>1350</v>
      </c>
      <c r="G31" s="36">
        <f t="shared" si="2"/>
        <v>7850</v>
      </c>
    </row>
    <row r="77" ht="18.75" customHeight="1"/>
  </sheetData>
  <mergeCells count="11">
    <mergeCell ref="A7:B7"/>
    <mergeCell ref="A8:B8"/>
    <mergeCell ref="A28:B28"/>
    <mergeCell ref="A2:G2"/>
    <mergeCell ref="A4:A6"/>
    <mergeCell ref="B4:B6"/>
    <mergeCell ref="C4:C6"/>
    <mergeCell ref="D4:D6"/>
    <mergeCell ref="E4:E6"/>
    <mergeCell ref="F4:F6"/>
    <mergeCell ref="G4:G6"/>
  </mergeCells>
  <phoneticPr fontId="1" type="noConversion"/>
  <pageMargins left="0.70866141732283472" right="0.70866141732283472" top="0.74803149606299213" bottom="0.35433070866141736" header="0.31496062992125984" footer="0.31496062992125984"/>
  <pageSetup paperSize="9" scale="89" orientation="portrait" horizontalDpi="200" verticalDpi="200" r:id="rId1"/>
  <headerFooter>
    <oddFooter>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C77"/>
  <sheetViews>
    <sheetView workbookViewId="0">
      <selection activeCell="I27" sqref="I27"/>
    </sheetView>
  </sheetViews>
  <sheetFormatPr defaultRowHeight="13.5"/>
  <cols>
    <col min="1" max="1" width="4.375" customWidth="1"/>
    <col min="2" max="2" width="66.875" customWidth="1"/>
    <col min="3" max="3" width="18.5" customWidth="1"/>
  </cols>
  <sheetData>
    <row r="1" spans="2:3">
      <c r="B1" t="s">
        <v>196</v>
      </c>
    </row>
    <row r="2" spans="2:3" ht="18.75">
      <c r="B2" s="124" t="s">
        <v>17</v>
      </c>
      <c r="C2" s="124"/>
    </row>
    <row r="3" spans="2:3">
      <c r="B3" s="27"/>
      <c r="C3" s="28" t="s">
        <v>0</v>
      </c>
    </row>
    <row r="4" spans="2:3" ht="15.75" customHeight="1">
      <c r="B4" s="96" t="s">
        <v>290</v>
      </c>
      <c r="C4" s="96" t="s">
        <v>291</v>
      </c>
    </row>
    <row r="5" spans="2:3" ht="15.75" customHeight="1">
      <c r="B5" s="29" t="s">
        <v>305</v>
      </c>
      <c r="C5" s="30">
        <f>SUM(C6,C7,C8,C21,C22)</f>
        <v>97103</v>
      </c>
    </row>
    <row r="6" spans="2:3" ht="15.75" customHeight="1">
      <c r="B6" s="63" t="s">
        <v>18</v>
      </c>
      <c r="C6" s="64">
        <v>1110</v>
      </c>
    </row>
    <row r="7" spans="2:3" ht="15.75" customHeight="1">
      <c r="B7" s="63" t="s">
        <v>19</v>
      </c>
      <c r="C7" s="64">
        <v>375</v>
      </c>
    </row>
    <row r="8" spans="2:3" ht="15.75" customHeight="1">
      <c r="B8" s="63" t="s">
        <v>20</v>
      </c>
      <c r="C8" s="64">
        <f>SUM(C9:C20)</f>
        <v>10005</v>
      </c>
    </row>
    <row r="9" spans="2:3" ht="15.75" customHeight="1">
      <c r="B9" s="65" t="s">
        <v>102</v>
      </c>
      <c r="C9" s="66">
        <v>2367</v>
      </c>
    </row>
    <row r="10" spans="2:3" ht="15.75" customHeight="1">
      <c r="B10" s="65" t="s">
        <v>103</v>
      </c>
      <c r="C10" s="66">
        <v>85</v>
      </c>
    </row>
    <row r="11" spans="2:3" ht="15.75" customHeight="1">
      <c r="B11" s="65" t="s">
        <v>104</v>
      </c>
      <c r="C11" s="66">
        <v>5</v>
      </c>
    </row>
    <row r="12" spans="2:3" ht="15.75" customHeight="1">
      <c r="B12" s="65" t="s">
        <v>105</v>
      </c>
      <c r="C12" s="66">
        <v>28</v>
      </c>
    </row>
    <row r="13" spans="2:3" ht="15.75" customHeight="1">
      <c r="B13" s="65" t="s">
        <v>106</v>
      </c>
      <c r="C13" s="66">
        <v>6043</v>
      </c>
    </row>
    <row r="14" spans="2:3" ht="15.75" customHeight="1">
      <c r="B14" s="65" t="s">
        <v>107</v>
      </c>
      <c r="C14" s="66">
        <v>111</v>
      </c>
    </row>
    <row r="15" spans="2:3" ht="15.75" customHeight="1">
      <c r="B15" s="65" t="s">
        <v>108</v>
      </c>
      <c r="C15" s="66">
        <v>28</v>
      </c>
    </row>
    <row r="16" spans="2:3" ht="15.75" customHeight="1">
      <c r="B16" s="65" t="s">
        <v>109</v>
      </c>
      <c r="C16" s="66">
        <v>40</v>
      </c>
    </row>
    <row r="17" spans="2:3" ht="15.75" customHeight="1">
      <c r="B17" s="65" t="s">
        <v>110</v>
      </c>
      <c r="C17" s="66">
        <v>56</v>
      </c>
    </row>
    <row r="18" spans="2:3" ht="15.75" customHeight="1">
      <c r="B18" s="65" t="s">
        <v>127</v>
      </c>
      <c r="C18" s="66">
        <v>39</v>
      </c>
    </row>
    <row r="19" spans="2:3" ht="15.75" customHeight="1">
      <c r="B19" s="65" t="s">
        <v>128</v>
      </c>
      <c r="C19" s="66">
        <v>1012</v>
      </c>
    </row>
    <row r="20" spans="2:3" ht="15.75" customHeight="1">
      <c r="B20" s="65" t="s">
        <v>129</v>
      </c>
      <c r="C20" s="66">
        <v>191</v>
      </c>
    </row>
    <row r="21" spans="2:3" ht="15.75" customHeight="1">
      <c r="B21" s="63" t="s">
        <v>27</v>
      </c>
      <c r="C21" s="64">
        <v>3564</v>
      </c>
    </row>
    <row r="22" spans="2:3" ht="15.75" customHeight="1">
      <c r="B22" s="63" t="s">
        <v>26</v>
      </c>
      <c r="C22" s="67">
        <f>79549+2500</f>
        <v>82049</v>
      </c>
    </row>
    <row r="23" spans="2:3" ht="15.75" customHeight="1">
      <c r="B23" s="31"/>
      <c r="C23" s="68"/>
    </row>
    <row r="24" spans="2:3" ht="15.75" customHeight="1">
      <c r="B24" s="29" t="s">
        <v>306</v>
      </c>
      <c r="C24" s="30">
        <f>SUM(C25,C48,C49,)</f>
        <v>21985</v>
      </c>
    </row>
    <row r="25" spans="2:3" ht="15.75" customHeight="1">
      <c r="B25" s="69" t="s">
        <v>25</v>
      </c>
      <c r="C25" s="70">
        <f>SUM(C26:C47)</f>
        <v>17485</v>
      </c>
    </row>
    <row r="26" spans="2:3" ht="15.75" customHeight="1">
      <c r="B26" s="65" t="s">
        <v>111</v>
      </c>
      <c r="C26" s="66">
        <v>540</v>
      </c>
    </row>
    <row r="27" spans="2:3" ht="15.75" customHeight="1">
      <c r="B27" s="65" t="s">
        <v>21</v>
      </c>
      <c r="C27" s="66">
        <v>120</v>
      </c>
    </row>
    <row r="28" spans="2:3" ht="15.75" customHeight="1">
      <c r="B28" s="65" t="s">
        <v>112</v>
      </c>
      <c r="C28" s="66">
        <v>647</v>
      </c>
    </row>
    <row r="29" spans="2:3" ht="15.75" customHeight="1">
      <c r="B29" s="65" t="s">
        <v>113</v>
      </c>
      <c r="C29" s="66">
        <v>21</v>
      </c>
    </row>
    <row r="30" spans="2:3" ht="15.75" customHeight="1">
      <c r="B30" s="65" t="s">
        <v>114</v>
      </c>
      <c r="C30" s="66">
        <v>508</v>
      </c>
    </row>
    <row r="31" spans="2:3" ht="15.75" customHeight="1">
      <c r="B31" s="65" t="s">
        <v>130</v>
      </c>
      <c r="C31" s="66">
        <v>449</v>
      </c>
    </row>
    <row r="32" spans="2:3" ht="15.75" customHeight="1">
      <c r="B32" s="65" t="s">
        <v>115</v>
      </c>
      <c r="C32" s="66">
        <v>888</v>
      </c>
    </row>
    <row r="33" spans="2:3" ht="15.75" customHeight="1">
      <c r="B33" s="65" t="s">
        <v>116</v>
      </c>
      <c r="C33" s="66">
        <v>202</v>
      </c>
    </row>
    <row r="34" spans="2:3" ht="15.75" customHeight="1">
      <c r="B34" s="65" t="s">
        <v>117</v>
      </c>
      <c r="C34" s="66">
        <v>3829</v>
      </c>
    </row>
    <row r="35" spans="2:3" ht="15.75" customHeight="1">
      <c r="B35" s="65" t="s">
        <v>118</v>
      </c>
      <c r="C35" s="66">
        <v>3572</v>
      </c>
    </row>
    <row r="36" spans="2:3" ht="15.75" customHeight="1">
      <c r="B36" s="65" t="s">
        <v>119</v>
      </c>
      <c r="C36" s="66">
        <v>1476</v>
      </c>
    </row>
    <row r="37" spans="2:3" ht="15.75" customHeight="1">
      <c r="B37" s="65" t="s">
        <v>120</v>
      </c>
      <c r="C37" s="66">
        <v>78</v>
      </c>
    </row>
    <row r="38" spans="2:3" ht="15.75" customHeight="1">
      <c r="B38" s="65" t="s">
        <v>121</v>
      </c>
      <c r="C38" s="66">
        <v>1472</v>
      </c>
    </row>
    <row r="39" spans="2:3" ht="15.75" customHeight="1">
      <c r="B39" s="65" t="s">
        <v>122</v>
      </c>
      <c r="C39" s="66">
        <v>243</v>
      </c>
    </row>
    <row r="40" spans="2:3" ht="15.75" customHeight="1">
      <c r="B40" s="65" t="s">
        <v>22</v>
      </c>
      <c r="C40" s="66">
        <v>1615</v>
      </c>
    </row>
    <row r="41" spans="2:3" ht="15.75" customHeight="1">
      <c r="B41" s="65" t="s">
        <v>123</v>
      </c>
      <c r="C41" s="66">
        <v>15</v>
      </c>
    </row>
    <row r="42" spans="2:3" ht="15.75" customHeight="1">
      <c r="B42" s="65" t="s">
        <v>124</v>
      </c>
      <c r="C42" s="66">
        <v>221</v>
      </c>
    </row>
    <row r="43" spans="2:3" ht="15.75" customHeight="1">
      <c r="B43" s="65" t="s">
        <v>125</v>
      </c>
      <c r="C43" s="66">
        <v>100</v>
      </c>
    </row>
    <row r="44" spans="2:3" ht="15.75" customHeight="1">
      <c r="B44" s="65" t="s">
        <v>126</v>
      </c>
      <c r="C44" s="66">
        <v>1164</v>
      </c>
    </row>
    <row r="45" spans="2:3" ht="15.75" customHeight="1">
      <c r="B45" s="65" t="s">
        <v>23</v>
      </c>
      <c r="C45" s="66">
        <v>1</v>
      </c>
    </row>
    <row r="46" spans="2:3" ht="15.75" customHeight="1">
      <c r="B46" s="65" t="s">
        <v>24</v>
      </c>
      <c r="C46" s="66">
        <v>223</v>
      </c>
    </row>
    <row r="47" spans="2:3" ht="15.75" customHeight="1">
      <c r="B47" s="65" t="s">
        <v>131</v>
      </c>
      <c r="C47" s="66">
        <v>101</v>
      </c>
    </row>
    <row r="48" spans="2:3" ht="15.75" customHeight="1">
      <c r="B48" s="63" t="s">
        <v>294</v>
      </c>
      <c r="C48" s="64">
        <v>2000</v>
      </c>
    </row>
    <row r="49" spans="2:3" ht="15.75" customHeight="1">
      <c r="B49" s="63" t="s">
        <v>292</v>
      </c>
      <c r="C49" s="64">
        <v>2500</v>
      </c>
    </row>
    <row r="77" ht="18.75" customHeight="1"/>
  </sheetData>
  <mergeCells count="1">
    <mergeCell ref="B2:C2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99" orientation="portrait" r:id="rId1"/>
  <headerFooter>
    <oddFooter>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80"/>
  <sheetViews>
    <sheetView workbookViewId="0">
      <selection activeCell="J14" sqref="J14"/>
    </sheetView>
  </sheetViews>
  <sheetFormatPr defaultRowHeight="17.25"/>
  <cols>
    <col min="1" max="1" width="12.375" style="22" customWidth="1"/>
    <col min="2" max="2" width="31.25" style="23" customWidth="1"/>
    <col min="3" max="7" width="12.375" style="24" customWidth="1"/>
  </cols>
  <sheetData>
    <row r="1" spans="1:12" ht="17.25" customHeight="1">
      <c r="A1" s="1" t="s">
        <v>40</v>
      </c>
      <c r="B1" s="8"/>
      <c r="C1" s="9"/>
      <c r="D1" s="9"/>
      <c r="E1" s="9"/>
      <c r="F1" s="9"/>
      <c r="G1" s="9"/>
    </row>
    <row r="2" spans="1:12" ht="26.25" customHeight="1">
      <c r="A2" s="130" t="s">
        <v>194</v>
      </c>
      <c r="B2" s="130"/>
      <c r="C2" s="130"/>
      <c r="D2" s="130"/>
      <c r="E2" s="130"/>
      <c r="F2" s="130"/>
      <c r="G2" s="131"/>
    </row>
    <row r="3" spans="1:12" ht="14.25">
      <c r="A3" s="10"/>
      <c r="B3" s="11"/>
      <c r="C3" s="10"/>
      <c r="D3" s="10"/>
      <c r="E3" s="10"/>
      <c r="F3" s="10"/>
      <c r="G3" s="25" t="s">
        <v>38</v>
      </c>
    </row>
    <row r="4" spans="1:12" s="13" customFormat="1" ht="14.25" customHeight="1">
      <c r="A4" s="125" t="s">
        <v>92</v>
      </c>
      <c r="B4" s="125" t="s">
        <v>8</v>
      </c>
      <c r="C4" s="125" t="s">
        <v>9</v>
      </c>
      <c r="D4" s="125" t="s">
        <v>4</v>
      </c>
      <c r="E4" s="125" t="s">
        <v>5</v>
      </c>
      <c r="F4" s="125" t="s">
        <v>6</v>
      </c>
      <c r="G4" s="125" t="s">
        <v>7</v>
      </c>
      <c r="H4" s="12"/>
      <c r="I4" s="12"/>
      <c r="J4" s="12"/>
      <c r="K4" s="12"/>
      <c r="L4" s="12"/>
    </row>
    <row r="5" spans="1:12" s="13" customFormat="1" ht="14.25">
      <c r="A5" s="125"/>
      <c r="B5" s="125"/>
      <c r="C5" s="125"/>
      <c r="D5" s="125"/>
      <c r="E5" s="125"/>
      <c r="F5" s="125"/>
      <c r="G5" s="125"/>
      <c r="H5" s="12"/>
      <c r="I5" s="12"/>
      <c r="J5" s="12"/>
      <c r="K5" s="12"/>
      <c r="L5" s="12"/>
    </row>
    <row r="6" spans="1:12" s="13" customFormat="1" ht="9" customHeight="1">
      <c r="A6" s="125"/>
      <c r="B6" s="125"/>
      <c r="C6" s="125"/>
      <c r="D6" s="125"/>
      <c r="E6" s="125"/>
      <c r="F6" s="125"/>
      <c r="G6" s="125"/>
      <c r="H6" s="12"/>
      <c r="I6" s="12"/>
      <c r="J6" s="12"/>
      <c r="K6" s="12"/>
      <c r="L6" s="12"/>
    </row>
    <row r="7" spans="1:12" s="16" customFormat="1" ht="25.5" customHeight="1">
      <c r="A7" s="125" t="s">
        <v>75</v>
      </c>
      <c r="B7" s="125"/>
      <c r="C7" s="37">
        <f>C8+C15+C21</f>
        <v>72509</v>
      </c>
      <c r="D7" s="37">
        <f>D8+D15+D21</f>
        <v>85752</v>
      </c>
      <c r="E7" s="37">
        <f>E8+E15+E21</f>
        <v>89407</v>
      </c>
      <c r="F7" s="37">
        <f>F8+F15+F21</f>
        <v>-3655</v>
      </c>
      <c r="G7" s="37">
        <f>G8+G15+G21</f>
        <v>68854</v>
      </c>
      <c r="H7" s="15"/>
    </row>
    <row r="8" spans="1:12" s="17" customFormat="1" ht="25.5" customHeight="1">
      <c r="A8" s="126" t="s">
        <v>140</v>
      </c>
      <c r="B8" s="127"/>
      <c r="C8" s="40">
        <f>SUM(C9,C10,C11,C14)</f>
        <v>70709</v>
      </c>
      <c r="D8" s="40">
        <f t="shared" ref="D8:F8" si="0">SUM(D9,D10,D11,D14)</f>
        <v>0</v>
      </c>
      <c r="E8" s="40">
        <f t="shared" si="0"/>
        <v>64893</v>
      </c>
      <c r="F8" s="40">
        <f t="shared" si="0"/>
        <v>-64893</v>
      </c>
      <c r="G8" s="37">
        <f>C8+F8</f>
        <v>5816</v>
      </c>
    </row>
    <row r="9" spans="1:12" s="18" customFormat="1" ht="25.5" customHeight="1">
      <c r="A9" s="41" t="s">
        <v>44</v>
      </c>
      <c r="B9" s="42" t="s">
        <v>76</v>
      </c>
      <c r="C9" s="43">
        <v>59481</v>
      </c>
      <c r="D9" s="43"/>
      <c r="E9" s="43">
        <v>53795</v>
      </c>
      <c r="F9" s="44">
        <f>D9-E9</f>
        <v>-53795</v>
      </c>
      <c r="G9" s="44">
        <f>C9+F9</f>
        <v>5686</v>
      </c>
    </row>
    <row r="10" spans="1:12" s="18" customFormat="1" ht="25.5" customHeight="1">
      <c r="A10" s="41" t="s">
        <v>47</v>
      </c>
      <c r="B10" s="42" t="s">
        <v>77</v>
      </c>
      <c r="C10" s="43">
        <v>10000</v>
      </c>
      <c r="D10" s="43"/>
      <c r="E10" s="43">
        <v>10000</v>
      </c>
      <c r="F10" s="44">
        <f>D10-E10</f>
        <v>-10000</v>
      </c>
      <c r="G10" s="44">
        <f>C10+F10</f>
        <v>0</v>
      </c>
    </row>
    <row r="11" spans="1:12" s="19" customFormat="1" ht="39" customHeight="1">
      <c r="A11" s="41" t="s">
        <v>48</v>
      </c>
      <c r="B11" s="42" t="s">
        <v>78</v>
      </c>
      <c r="C11" s="45">
        <f>SUM(C12:C13)</f>
        <v>888</v>
      </c>
      <c r="D11" s="45">
        <f t="shared" ref="D11:G11" si="1">SUM(D12:D13)</f>
        <v>0</v>
      </c>
      <c r="E11" s="45">
        <f t="shared" si="1"/>
        <v>888</v>
      </c>
      <c r="F11" s="45">
        <f t="shared" si="1"/>
        <v>-888</v>
      </c>
      <c r="G11" s="45">
        <f t="shared" si="1"/>
        <v>0</v>
      </c>
      <c r="I11" s="20"/>
    </row>
    <row r="12" spans="1:12" s="18" customFormat="1" ht="25.5" customHeight="1">
      <c r="A12" s="41" t="s">
        <v>45</v>
      </c>
      <c r="B12" s="42" t="s">
        <v>79</v>
      </c>
      <c r="C12" s="43">
        <v>590</v>
      </c>
      <c r="D12" s="43"/>
      <c r="E12" s="43">
        <v>590</v>
      </c>
      <c r="F12" s="44">
        <f>D12-E12</f>
        <v>-590</v>
      </c>
      <c r="G12" s="44">
        <f>C12+F12</f>
        <v>0</v>
      </c>
      <c r="I12" s="21"/>
    </row>
    <row r="13" spans="1:12" s="18" customFormat="1" ht="51" customHeight="1">
      <c r="A13" s="41" t="s">
        <v>46</v>
      </c>
      <c r="B13" s="42" t="s">
        <v>80</v>
      </c>
      <c r="C13" s="43">
        <v>298</v>
      </c>
      <c r="D13" s="43"/>
      <c r="E13" s="43">
        <v>298</v>
      </c>
      <c r="F13" s="44">
        <f t="shared" ref="F13:F14" si="2">D13-E13</f>
        <v>-298</v>
      </c>
      <c r="G13" s="44">
        <f>C13+F13</f>
        <v>0</v>
      </c>
      <c r="I13" s="21"/>
    </row>
    <row r="14" spans="1:12" s="18" customFormat="1" ht="25.5" customHeight="1">
      <c r="A14" s="87" t="s">
        <v>49</v>
      </c>
      <c r="B14" s="42" t="s">
        <v>81</v>
      </c>
      <c r="C14" s="43">
        <v>340</v>
      </c>
      <c r="D14" s="43"/>
      <c r="E14" s="43">
        <v>210</v>
      </c>
      <c r="F14" s="44">
        <f t="shared" si="2"/>
        <v>-210</v>
      </c>
      <c r="G14" s="44">
        <f>C14+F14</f>
        <v>130</v>
      </c>
    </row>
    <row r="15" spans="1:12" s="17" customFormat="1" ht="25.5" customHeight="1">
      <c r="A15" s="126" t="s">
        <v>141</v>
      </c>
      <c r="B15" s="127"/>
      <c r="C15" s="40">
        <f>SUM(C16:C18)</f>
        <v>0</v>
      </c>
      <c r="D15" s="40">
        <f t="shared" ref="D15:G15" si="3">SUM(D16:D18)</f>
        <v>35752</v>
      </c>
      <c r="E15" s="40">
        <f t="shared" si="3"/>
        <v>0</v>
      </c>
      <c r="F15" s="40">
        <f t="shared" si="3"/>
        <v>35752</v>
      </c>
      <c r="G15" s="40">
        <f t="shared" si="3"/>
        <v>35752</v>
      </c>
    </row>
    <row r="16" spans="1:12" s="17" customFormat="1" ht="25.5" customHeight="1">
      <c r="A16" s="41" t="s">
        <v>44</v>
      </c>
      <c r="B16" s="46" t="s">
        <v>82</v>
      </c>
      <c r="C16" s="40">
        <v>0</v>
      </c>
      <c r="D16" s="43">
        <f>6390</f>
        <v>6390</v>
      </c>
      <c r="E16" s="40"/>
      <c r="F16" s="44">
        <f>D16-E16</f>
        <v>6390</v>
      </c>
      <c r="G16" s="44">
        <f>C16+D16-E16</f>
        <v>6390</v>
      </c>
    </row>
    <row r="17" spans="1:7" s="18" customFormat="1" ht="25.5" customHeight="1">
      <c r="A17" s="41" t="s">
        <v>47</v>
      </c>
      <c r="B17" s="46" t="s">
        <v>303</v>
      </c>
      <c r="C17" s="43">
        <v>0</v>
      </c>
      <c r="D17" s="43">
        <v>3407</v>
      </c>
      <c r="E17" s="43"/>
      <c r="F17" s="44">
        <f>D17-E17</f>
        <v>3407</v>
      </c>
      <c r="G17" s="44">
        <f>C17+D17-E17</f>
        <v>3407</v>
      </c>
    </row>
    <row r="18" spans="1:7" s="18" customFormat="1" ht="25.5" customHeight="1">
      <c r="A18" s="41" t="s">
        <v>48</v>
      </c>
      <c r="B18" s="46" t="s">
        <v>83</v>
      </c>
      <c r="C18" s="43">
        <f>SUM(C19:C20)</f>
        <v>0</v>
      </c>
      <c r="D18" s="43">
        <f t="shared" ref="D18:G18" si="4">SUM(D19:D20)</f>
        <v>25955</v>
      </c>
      <c r="E18" s="43">
        <f t="shared" si="4"/>
        <v>0</v>
      </c>
      <c r="F18" s="43">
        <f t="shared" si="4"/>
        <v>25955</v>
      </c>
      <c r="G18" s="43">
        <f t="shared" si="4"/>
        <v>25955</v>
      </c>
    </row>
    <row r="19" spans="1:7" s="18" customFormat="1" ht="25.5" customHeight="1">
      <c r="A19" s="83" t="s">
        <v>295</v>
      </c>
      <c r="B19" s="84" t="s">
        <v>188</v>
      </c>
      <c r="C19" s="82">
        <v>0</v>
      </c>
      <c r="D19" s="82">
        <v>24414</v>
      </c>
      <c r="E19" s="82"/>
      <c r="F19" s="44">
        <f t="shared" ref="F19:F20" si="5">D19-E19</f>
        <v>24414</v>
      </c>
      <c r="G19" s="44">
        <f t="shared" ref="G19:G20" si="6">C19+D19-E19</f>
        <v>24414</v>
      </c>
    </row>
    <row r="20" spans="1:7" s="18" customFormat="1" ht="25.5" customHeight="1">
      <c r="A20" s="83" t="s">
        <v>199</v>
      </c>
      <c r="B20" s="84" t="s">
        <v>189</v>
      </c>
      <c r="C20" s="82">
        <v>0</v>
      </c>
      <c r="D20" s="82">
        <v>1541</v>
      </c>
      <c r="E20" s="82"/>
      <c r="F20" s="44">
        <f t="shared" si="5"/>
        <v>1541</v>
      </c>
      <c r="G20" s="44">
        <f t="shared" si="6"/>
        <v>1541</v>
      </c>
    </row>
    <row r="21" spans="1:7" s="17" customFormat="1" ht="25.5" customHeight="1">
      <c r="A21" s="128" t="s">
        <v>142</v>
      </c>
      <c r="B21" s="129"/>
      <c r="C21" s="40">
        <f>C22</f>
        <v>1800</v>
      </c>
      <c r="D21" s="40">
        <f t="shared" ref="D21:G21" si="7">D22</f>
        <v>50000</v>
      </c>
      <c r="E21" s="40">
        <f t="shared" si="7"/>
        <v>24514</v>
      </c>
      <c r="F21" s="40">
        <f t="shared" si="7"/>
        <v>25486</v>
      </c>
      <c r="G21" s="40">
        <f t="shared" si="7"/>
        <v>27286</v>
      </c>
    </row>
    <row r="22" spans="1:7" s="18" customFormat="1" ht="25.5" customHeight="1">
      <c r="A22" s="87" t="s">
        <v>84</v>
      </c>
      <c r="B22" s="42" t="s">
        <v>85</v>
      </c>
      <c r="C22" s="43">
        <f>SUM(C23:C25)</f>
        <v>1800</v>
      </c>
      <c r="D22" s="43">
        <v>50000</v>
      </c>
      <c r="E22" s="43">
        <f>100+24414</f>
        <v>24514</v>
      </c>
      <c r="F22" s="44">
        <f t="shared" ref="F22:F23" si="8">D22-E22</f>
        <v>25486</v>
      </c>
      <c r="G22" s="44">
        <f t="shared" ref="G22:G23" si="9">C22+D22-E22</f>
        <v>27286</v>
      </c>
    </row>
    <row r="23" spans="1:7" s="18" customFormat="1" ht="25.5" customHeight="1">
      <c r="A23" s="83" t="s">
        <v>296</v>
      </c>
      <c r="B23" s="97" t="s">
        <v>299</v>
      </c>
      <c r="C23" s="82">
        <v>1800</v>
      </c>
      <c r="D23" s="82"/>
      <c r="E23" s="82">
        <v>100</v>
      </c>
      <c r="F23" s="44">
        <f t="shared" si="8"/>
        <v>-100</v>
      </c>
      <c r="G23" s="44">
        <f t="shared" si="9"/>
        <v>1700</v>
      </c>
    </row>
    <row r="24" spans="1:7" s="18" customFormat="1" ht="25.5" customHeight="1">
      <c r="A24" s="83" t="s">
        <v>297</v>
      </c>
      <c r="B24" s="97" t="s">
        <v>300</v>
      </c>
      <c r="C24" s="82">
        <v>0</v>
      </c>
      <c r="D24" s="82">
        <v>50000</v>
      </c>
      <c r="E24" s="82"/>
      <c r="F24" s="44">
        <f t="shared" ref="F24:F25" si="10">D24-E24</f>
        <v>50000</v>
      </c>
      <c r="G24" s="44">
        <f t="shared" ref="G24:G25" si="11">C24+D24-E24</f>
        <v>50000</v>
      </c>
    </row>
    <row r="25" spans="1:7" s="18" customFormat="1" ht="33" customHeight="1">
      <c r="A25" s="83" t="s">
        <v>298</v>
      </c>
      <c r="B25" s="97" t="s">
        <v>301</v>
      </c>
      <c r="C25" s="82">
        <v>0</v>
      </c>
      <c r="D25" s="82"/>
      <c r="E25" s="82">
        <v>24414</v>
      </c>
      <c r="F25" s="44">
        <f t="shared" si="10"/>
        <v>-24414</v>
      </c>
      <c r="G25" s="44">
        <f t="shared" si="11"/>
        <v>-24414</v>
      </c>
    </row>
    <row r="26" spans="1:7" ht="21.75" customHeight="1">
      <c r="A26" s="125" t="s">
        <v>61</v>
      </c>
      <c r="B26" s="125"/>
      <c r="C26" s="37">
        <f>C27+C33</f>
        <v>72509</v>
      </c>
      <c r="D26" s="37">
        <f t="shared" ref="D26:G26" si="12">D27+D33</f>
        <v>85429</v>
      </c>
      <c r="E26" s="37">
        <f t="shared" si="12"/>
        <v>89084</v>
      </c>
      <c r="F26" s="37">
        <f t="shared" si="12"/>
        <v>-3655</v>
      </c>
      <c r="G26" s="37">
        <f t="shared" si="12"/>
        <v>68854</v>
      </c>
    </row>
    <row r="27" spans="1:7" ht="24" customHeight="1">
      <c r="A27" s="126" t="s">
        <v>190</v>
      </c>
      <c r="B27" s="127"/>
      <c r="C27" s="40">
        <f>SUM(C28:C32)</f>
        <v>19107</v>
      </c>
      <c r="D27" s="40">
        <f t="shared" ref="D27:G27" si="13">SUM(D28:D32)</f>
        <v>57504</v>
      </c>
      <c r="E27" s="40">
        <f t="shared" si="13"/>
        <v>37737</v>
      </c>
      <c r="F27" s="40">
        <f t="shared" si="13"/>
        <v>19767</v>
      </c>
      <c r="G27" s="37">
        <f t="shared" si="13"/>
        <v>38874</v>
      </c>
    </row>
    <row r="28" spans="1:7" s="18" customFormat="1" ht="25.5" customHeight="1">
      <c r="A28" s="87" t="s">
        <v>29</v>
      </c>
      <c r="B28" s="46" t="s">
        <v>193</v>
      </c>
      <c r="C28" s="43">
        <v>3767</v>
      </c>
      <c r="D28" s="43"/>
      <c r="E28" s="43">
        <v>611</v>
      </c>
      <c r="F28" s="43">
        <f t="shared" ref="F28:F37" si="14">D28-E28</f>
        <v>-611</v>
      </c>
      <c r="G28" s="43">
        <f t="shared" ref="G28:G35" si="15">C28+D28-E28</f>
        <v>3156</v>
      </c>
    </row>
    <row r="29" spans="1:7" s="18" customFormat="1" ht="25.5" customHeight="1">
      <c r="A29" s="87" t="s">
        <v>34</v>
      </c>
      <c r="B29" s="46" t="s">
        <v>192</v>
      </c>
      <c r="C29" s="43">
        <v>15000</v>
      </c>
      <c r="D29" s="43"/>
      <c r="E29" s="43">
        <v>12500</v>
      </c>
      <c r="F29" s="43">
        <f t="shared" si="14"/>
        <v>-12500</v>
      </c>
      <c r="G29" s="43">
        <f t="shared" si="15"/>
        <v>2500</v>
      </c>
    </row>
    <row r="30" spans="1:7" s="18" customFormat="1" ht="25.5" customHeight="1">
      <c r="A30" s="87" t="s">
        <v>36</v>
      </c>
      <c r="B30" s="46" t="s">
        <v>86</v>
      </c>
      <c r="C30" s="43">
        <v>340</v>
      </c>
      <c r="D30" s="43"/>
      <c r="E30" s="43">
        <v>212</v>
      </c>
      <c r="F30" s="43">
        <f t="shared" si="14"/>
        <v>-212</v>
      </c>
      <c r="G30" s="43">
        <f t="shared" si="15"/>
        <v>128</v>
      </c>
    </row>
    <row r="31" spans="1:7" s="18" customFormat="1" ht="25.5" customHeight="1">
      <c r="A31" s="87" t="s">
        <v>49</v>
      </c>
      <c r="B31" s="46" t="s">
        <v>87</v>
      </c>
      <c r="C31" s="43"/>
      <c r="D31" s="43">
        <v>50000</v>
      </c>
      <c r="E31" s="43">
        <v>24414</v>
      </c>
      <c r="F31" s="43">
        <f t="shared" si="14"/>
        <v>25586</v>
      </c>
      <c r="G31" s="43">
        <f t="shared" si="15"/>
        <v>25586</v>
      </c>
    </row>
    <row r="32" spans="1:7" s="18" customFormat="1" ht="25.5" customHeight="1">
      <c r="A32" s="87" t="s">
        <v>54</v>
      </c>
      <c r="B32" s="46" t="s">
        <v>88</v>
      </c>
      <c r="C32" s="43"/>
      <c r="D32" s="43">
        <v>7504</v>
      </c>
      <c r="E32" s="43"/>
      <c r="F32" s="43">
        <f t="shared" si="14"/>
        <v>7504</v>
      </c>
      <c r="G32" s="43">
        <f>C32+D32-E32</f>
        <v>7504</v>
      </c>
    </row>
    <row r="33" spans="1:7" ht="24" customHeight="1">
      <c r="A33" s="126" t="s">
        <v>191</v>
      </c>
      <c r="B33" s="127"/>
      <c r="C33" s="40">
        <f>SUM(C34:C37)</f>
        <v>53402</v>
      </c>
      <c r="D33" s="40">
        <f t="shared" ref="D33:G33" si="16">SUM(D34:D37)</f>
        <v>27925</v>
      </c>
      <c r="E33" s="40">
        <f t="shared" si="16"/>
        <v>51347</v>
      </c>
      <c r="F33" s="40">
        <f t="shared" si="16"/>
        <v>-23422</v>
      </c>
      <c r="G33" s="37">
        <f t="shared" si="16"/>
        <v>29980</v>
      </c>
    </row>
    <row r="34" spans="1:7" s="18" customFormat="1" ht="25.5" customHeight="1">
      <c r="A34" s="87" t="s">
        <v>29</v>
      </c>
      <c r="B34" s="46" t="s">
        <v>89</v>
      </c>
      <c r="C34" s="43">
        <v>2055</v>
      </c>
      <c r="D34" s="43"/>
      <c r="E34" s="43"/>
      <c r="F34" s="43">
        <f t="shared" si="14"/>
        <v>0</v>
      </c>
      <c r="G34" s="43">
        <f t="shared" si="15"/>
        <v>2055</v>
      </c>
    </row>
    <row r="35" spans="1:7" s="18" customFormat="1" ht="25.5" customHeight="1">
      <c r="A35" s="87" t="s">
        <v>34</v>
      </c>
      <c r="B35" s="46" t="s">
        <v>90</v>
      </c>
      <c r="C35" s="43"/>
      <c r="D35" s="43">
        <v>24414</v>
      </c>
      <c r="E35" s="43"/>
      <c r="F35" s="43">
        <f t="shared" si="14"/>
        <v>24414</v>
      </c>
      <c r="G35" s="43">
        <f t="shared" si="15"/>
        <v>24414</v>
      </c>
    </row>
    <row r="36" spans="1:7" s="18" customFormat="1" ht="25.5" customHeight="1">
      <c r="A36" s="87" t="s">
        <v>36</v>
      </c>
      <c r="B36" s="46" t="s">
        <v>91</v>
      </c>
      <c r="C36" s="43">
        <v>51347</v>
      </c>
      <c r="D36" s="43"/>
      <c r="E36" s="43">
        <v>51347</v>
      </c>
      <c r="F36" s="43">
        <f t="shared" si="14"/>
        <v>-51347</v>
      </c>
      <c r="G36" s="43">
        <f>C36+D36-E36</f>
        <v>0</v>
      </c>
    </row>
    <row r="37" spans="1:7" s="18" customFormat="1" ht="25.5" customHeight="1">
      <c r="A37" s="87" t="s">
        <v>49</v>
      </c>
      <c r="B37" s="46" t="s">
        <v>101</v>
      </c>
      <c r="C37" s="43">
        <v>0</v>
      </c>
      <c r="D37" s="43">
        <v>3511</v>
      </c>
      <c r="E37" s="43"/>
      <c r="F37" s="43">
        <f t="shared" si="14"/>
        <v>3511</v>
      </c>
      <c r="G37" s="43">
        <f>C37+F37</f>
        <v>3511</v>
      </c>
    </row>
    <row r="80" ht="18.75" customHeight="1"/>
  </sheetData>
  <mergeCells count="15">
    <mergeCell ref="A7:B7"/>
    <mergeCell ref="A2:G2"/>
    <mergeCell ref="A4:A6"/>
    <mergeCell ref="B4:B6"/>
    <mergeCell ref="C4:C6"/>
    <mergeCell ref="D4:D6"/>
    <mergeCell ref="E4:E6"/>
    <mergeCell ref="F4:F6"/>
    <mergeCell ref="G4:G6"/>
    <mergeCell ref="A26:B26"/>
    <mergeCell ref="A27:B27"/>
    <mergeCell ref="A33:B33"/>
    <mergeCell ref="A8:B8"/>
    <mergeCell ref="A15:B15"/>
    <mergeCell ref="A21:B2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77"/>
  <sheetViews>
    <sheetView workbookViewId="0">
      <selection activeCell="L15" sqref="L15"/>
    </sheetView>
  </sheetViews>
  <sheetFormatPr defaultRowHeight="17.25"/>
  <cols>
    <col min="1" max="1" width="12.375" style="22" customWidth="1"/>
    <col min="2" max="2" width="20.875" style="23" customWidth="1"/>
    <col min="3" max="5" width="12.375" style="24" customWidth="1"/>
    <col min="6" max="6" width="9.625" style="24" customWidth="1"/>
    <col min="7" max="7" width="12.375" style="24" customWidth="1"/>
  </cols>
  <sheetData>
    <row r="1" spans="1:13">
      <c r="A1" s="1" t="s">
        <v>41</v>
      </c>
      <c r="B1" s="8"/>
      <c r="C1" s="9"/>
      <c r="D1" s="9"/>
      <c r="E1" s="9"/>
      <c r="F1" s="9"/>
      <c r="G1" s="9"/>
    </row>
    <row r="2" spans="1:13" ht="43.5" customHeight="1">
      <c r="A2" s="130" t="s">
        <v>39</v>
      </c>
      <c r="B2" s="130"/>
      <c r="C2" s="130"/>
      <c r="D2" s="130"/>
      <c r="E2" s="130"/>
      <c r="F2" s="130"/>
      <c r="G2" s="131"/>
    </row>
    <row r="3" spans="1:13" ht="14.25">
      <c r="A3" s="10"/>
      <c r="B3" s="11"/>
      <c r="C3" s="10"/>
      <c r="D3" s="10"/>
      <c r="E3" s="10"/>
      <c r="F3" s="10"/>
      <c r="G3" s="25" t="s">
        <v>0</v>
      </c>
    </row>
    <row r="4" spans="1:13" s="13" customFormat="1" ht="14.25" customHeight="1">
      <c r="A4" s="125" t="s">
        <v>92</v>
      </c>
      <c r="B4" s="125" t="s">
        <v>8</v>
      </c>
      <c r="C4" s="125" t="s">
        <v>9</v>
      </c>
      <c r="D4" s="125" t="s">
        <v>4</v>
      </c>
      <c r="E4" s="125" t="s">
        <v>5</v>
      </c>
      <c r="F4" s="125" t="s">
        <v>6</v>
      </c>
      <c r="G4" s="125" t="s">
        <v>7</v>
      </c>
      <c r="H4" s="12"/>
      <c r="I4" s="12"/>
      <c r="J4" s="12"/>
      <c r="K4" s="12"/>
      <c r="L4" s="12"/>
      <c r="M4" s="12"/>
    </row>
    <row r="5" spans="1:13" s="13" customFormat="1" ht="14.25">
      <c r="A5" s="125"/>
      <c r="B5" s="125"/>
      <c r="C5" s="125"/>
      <c r="D5" s="125"/>
      <c r="E5" s="125"/>
      <c r="F5" s="125"/>
      <c r="G5" s="125"/>
      <c r="H5" s="12"/>
      <c r="I5" s="12"/>
      <c r="J5" s="12"/>
      <c r="K5" s="12"/>
      <c r="L5" s="12"/>
      <c r="M5" s="12"/>
    </row>
    <row r="6" spans="1:13" s="13" customFormat="1" ht="14.25">
      <c r="A6" s="125"/>
      <c r="B6" s="125"/>
      <c r="C6" s="125"/>
      <c r="D6" s="125"/>
      <c r="E6" s="125"/>
      <c r="F6" s="125"/>
      <c r="G6" s="125"/>
      <c r="H6" s="12"/>
      <c r="I6" s="12"/>
      <c r="J6" s="12"/>
      <c r="K6" s="12"/>
      <c r="L6" s="14"/>
      <c r="M6" s="12"/>
    </row>
    <row r="7" spans="1:13" s="16" customFormat="1" ht="44.25" customHeight="1">
      <c r="A7" s="125" t="s">
        <v>28</v>
      </c>
      <c r="B7" s="125"/>
      <c r="C7" s="37">
        <f>SUM(C8,C10)</f>
        <v>300</v>
      </c>
      <c r="D7" s="37">
        <f t="shared" ref="D7:G7" si="0">SUM(D8,D10)</f>
        <v>30</v>
      </c>
      <c r="E7" s="37">
        <f t="shared" si="0"/>
        <v>300</v>
      </c>
      <c r="F7" s="37">
        <f t="shared" si="0"/>
        <v>-270</v>
      </c>
      <c r="G7" s="37">
        <f t="shared" si="0"/>
        <v>30</v>
      </c>
      <c r="H7" s="15"/>
    </row>
    <row r="8" spans="1:13" s="17" customFormat="1" ht="44.25" customHeight="1">
      <c r="A8" s="38" t="s">
        <v>93</v>
      </c>
      <c r="B8" s="39" t="s">
        <v>96</v>
      </c>
      <c r="C8" s="40">
        <f>SUM(C9)</f>
        <v>300</v>
      </c>
      <c r="D8" s="40">
        <f t="shared" ref="D8:G8" si="1">SUM(D9)</f>
        <v>0</v>
      </c>
      <c r="E8" s="40">
        <f t="shared" si="1"/>
        <v>300</v>
      </c>
      <c r="F8" s="40">
        <f t="shared" si="1"/>
        <v>-300</v>
      </c>
      <c r="G8" s="40">
        <f t="shared" si="1"/>
        <v>0</v>
      </c>
    </row>
    <row r="9" spans="1:13" s="18" customFormat="1" ht="44.25" customHeight="1">
      <c r="A9" s="41" t="s">
        <v>29</v>
      </c>
      <c r="B9" s="42" t="s">
        <v>97</v>
      </c>
      <c r="C9" s="43">
        <v>300</v>
      </c>
      <c r="D9" s="43"/>
      <c r="E9" s="43">
        <v>300</v>
      </c>
      <c r="F9" s="44">
        <f>D9-E9</f>
        <v>-300</v>
      </c>
      <c r="G9" s="44">
        <f t="shared" ref="G9" si="2">C9+D9-E9</f>
        <v>0</v>
      </c>
    </row>
    <row r="10" spans="1:13" s="17" customFormat="1" ht="44.25" customHeight="1">
      <c r="A10" s="38" t="s">
        <v>94</v>
      </c>
      <c r="B10" s="39" t="s">
        <v>35</v>
      </c>
      <c r="C10" s="40">
        <f>SUM(C11:C12)</f>
        <v>0</v>
      </c>
      <c r="D10" s="40">
        <f>SUM(D11:D12)</f>
        <v>30</v>
      </c>
      <c r="E10" s="40">
        <f>SUM(E11:E12)</f>
        <v>0</v>
      </c>
      <c r="F10" s="40">
        <f>SUM(F11:F12)</f>
        <v>30</v>
      </c>
      <c r="G10" s="40">
        <f>SUM(G11:G12)</f>
        <v>30</v>
      </c>
    </row>
    <row r="11" spans="1:13" s="17" customFormat="1" ht="44.25" customHeight="1">
      <c r="A11" s="41" t="s">
        <v>29</v>
      </c>
      <c r="B11" s="47" t="s">
        <v>98</v>
      </c>
      <c r="C11" s="40"/>
      <c r="D11" s="40">
        <v>13</v>
      </c>
      <c r="E11" s="40"/>
      <c r="F11" s="44">
        <f>D11-E11</f>
        <v>13</v>
      </c>
      <c r="G11" s="44">
        <f>C11+D11-E11</f>
        <v>13</v>
      </c>
    </row>
    <row r="12" spans="1:13" s="18" customFormat="1" ht="44.25" customHeight="1">
      <c r="A12" s="41" t="s">
        <v>34</v>
      </c>
      <c r="B12" s="47" t="s">
        <v>303</v>
      </c>
      <c r="C12" s="43"/>
      <c r="D12" s="43">
        <v>17</v>
      </c>
      <c r="E12" s="43"/>
      <c r="F12" s="44">
        <f>D12-E12</f>
        <v>17</v>
      </c>
      <c r="G12" s="44">
        <f>C12+D12-E12</f>
        <v>17</v>
      </c>
    </row>
    <row r="13" spans="1:13" ht="44.25" customHeight="1">
      <c r="A13" s="132" t="s">
        <v>61</v>
      </c>
      <c r="B13" s="133"/>
      <c r="C13" s="37">
        <f>C14+C16</f>
        <v>300</v>
      </c>
      <c r="D13" s="37">
        <f>D14+D16</f>
        <v>30</v>
      </c>
      <c r="E13" s="37">
        <f>E14+E16</f>
        <v>300</v>
      </c>
      <c r="F13" s="37">
        <f>F14+F16</f>
        <v>-270</v>
      </c>
      <c r="G13" s="37">
        <f>G14+G16</f>
        <v>30</v>
      </c>
    </row>
    <row r="14" spans="1:13" ht="44.25" customHeight="1">
      <c r="A14" s="132" t="s">
        <v>99</v>
      </c>
      <c r="B14" s="133"/>
      <c r="C14" s="37">
        <f>SUM(C15:C15)</f>
        <v>0</v>
      </c>
      <c r="D14" s="37">
        <f>SUM(D15:D15)</f>
        <v>2</v>
      </c>
      <c r="E14" s="37">
        <f>SUM(E15:E15)</f>
        <v>0</v>
      </c>
      <c r="F14" s="37">
        <f>SUM(F15:F15)</f>
        <v>2</v>
      </c>
      <c r="G14" s="37">
        <f>SUM(G15:G15)</f>
        <v>2</v>
      </c>
    </row>
    <row r="15" spans="1:13" ht="44.25" customHeight="1">
      <c r="A15" s="48" t="s">
        <v>29</v>
      </c>
      <c r="B15" s="49" t="s">
        <v>100</v>
      </c>
      <c r="C15" s="50">
        <v>0</v>
      </c>
      <c r="D15" s="50">
        <v>2</v>
      </c>
      <c r="E15" s="50">
        <v>0</v>
      </c>
      <c r="F15" s="50">
        <f t="shared" ref="F15:F18" si="3">D15-E15</f>
        <v>2</v>
      </c>
      <c r="G15" s="50">
        <f t="shared" ref="G15:G18" si="4">C15+D15-E15</f>
        <v>2</v>
      </c>
    </row>
    <row r="16" spans="1:13" ht="44.25" customHeight="1">
      <c r="A16" s="132" t="s">
        <v>37</v>
      </c>
      <c r="B16" s="133"/>
      <c r="C16" s="51">
        <f>SUM(C17:C18)</f>
        <v>300</v>
      </c>
      <c r="D16" s="51">
        <f>SUM(D17:D18)</f>
        <v>28</v>
      </c>
      <c r="E16" s="51">
        <f>SUM(E17:E18)</f>
        <v>300</v>
      </c>
      <c r="F16" s="51">
        <f>SUM(F17:F18)</f>
        <v>-272</v>
      </c>
      <c r="G16" s="51">
        <f>SUM(G17:G18)</f>
        <v>28</v>
      </c>
    </row>
    <row r="17" spans="1:7" ht="44.25" customHeight="1">
      <c r="A17" s="48" t="s">
        <v>29</v>
      </c>
      <c r="B17" s="49" t="s">
        <v>95</v>
      </c>
      <c r="C17" s="50">
        <v>300</v>
      </c>
      <c r="D17" s="50"/>
      <c r="E17" s="50">
        <v>300</v>
      </c>
      <c r="F17" s="50">
        <f t="shared" si="3"/>
        <v>-300</v>
      </c>
      <c r="G17" s="50">
        <f t="shared" si="4"/>
        <v>0</v>
      </c>
    </row>
    <row r="18" spans="1:7" ht="44.25" customHeight="1">
      <c r="A18" s="48" t="s">
        <v>34</v>
      </c>
      <c r="B18" s="49" t="s">
        <v>101</v>
      </c>
      <c r="C18" s="50"/>
      <c r="D18" s="50">
        <v>28</v>
      </c>
      <c r="E18" s="50">
        <v>0</v>
      </c>
      <c r="F18" s="50">
        <f t="shared" si="3"/>
        <v>28</v>
      </c>
      <c r="G18" s="50">
        <f t="shared" si="4"/>
        <v>28</v>
      </c>
    </row>
    <row r="77" ht="18.75" customHeight="1"/>
  </sheetData>
  <mergeCells count="12">
    <mergeCell ref="A14:B14"/>
    <mergeCell ref="A16:B16"/>
    <mergeCell ref="A7:B7"/>
    <mergeCell ref="A13:B13"/>
    <mergeCell ref="A2:G2"/>
    <mergeCell ref="A4:A6"/>
    <mergeCell ref="B4:B6"/>
    <mergeCell ref="C4:C6"/>
    <mergeCell ref="D4:D6"/>
    <mergeCell ref="E4:E6"/>
    <mergeCell ref="F4:F6"/>
    <mergeCell ref="G4:G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Footer>第 &amp;P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77"/>
  <sheetViews>
    <sheetView tabSelected="1" topLeftCell="A28" workbookViewId="0">
      <selection activeCell="G42" sqref="G42"/>
    </sheetView>
  </sheetViews>
  <sheetFormatPr defaultRowHeight="13.5"/>
  <cols>
    <col min="1" max="1" width="33.375" customWidth="1"/>
    <col min="2" max="2" width="17.25" customWidth="1"/>
    <col min="3" max="3" width="15.75" customWidth="1"/>
    <col min="4" max="4" width="16.25" customWidth="1"/>
  </cols>
  <sheetData>
    <row r="1" spans="1:7">
      <c r="A1" t="s">
        <v>186</v>
      </c>
    </row>
    <row r="2" spans="1:7" ht="39" customHeight="1">
      <c r="A2" s="134" t="s">
        <v>307</v>
      </c>
      <c r="B2" s="134"/>
      <c r="C2" s="134"/>
      <c r="D2" s="134"/>
    </row>
    <row r="3" spans="1:7">
      <c r="D3" s="25" t="s">
        <v>0</v>
      </c>
    </row>
    <row r="4" spans="1:7" s="71" customFormat="1" ht="27" customHeight="1">
      <c r="A4" s="73" t="s">
        <v>143</v>
      </c>
      <c r="B4" s="73" t="s">
        <v>304</v>
      </c>
      <c r="C4" s="73" t="s">
        <v>144</v>
      </c>
      <c r="D4" s="73" t="s">
        <v>145</v>
      </c>
    </row>
    <row r="5" spans="1:7" ht="27" customHeight="1">
      <c r="A5" s="74" t="s">
        <v>146</v>
      </c>
      <c r="B5" s="75">
        <f>B6+B7+B8</f>
        <v>233780.2727</v>
      </c>
      <c r="C5" s="75">
        <f t="shared" ref="C5:D5" si="0">C6+C7+C8</f>
        <v>-14462.668203000003</v>
      </c>
      <c r="D5" s="75">
        <f t="shared" si="0"/>
        <v>224481.95319900001</v>
      </c>
    </row>
    <row r="6" spans="1:7" ht="27" customHeight="1">
      <c r="A6" s="76" t="s">
        <v>147</v>
      </c>
      <c r="B6" s="75">
        <v>163935</v>
      </c>
      <c r="C6" s="75">
        <v>-550.348702</v>
      </c>
      <c r="D6" s="75">
        <v>168549</v>
      </c>
    </row>
    <row r="7" spans="1:7" ht="27" customHeight="1">
      <c r="A7" s="76" t="s">
        <v>148</v>
      </c>
      <c r="B7" s="75">
        <v>12170</v>
      </c>
      <c r="C7" s="75">
        <f>10994-B7</f>
        <v>-1176</v>
      </c>
      <c r="D7" s="75">
        <f>B7+C7</f>
        <v>10994</v>
      </c>
    </row>
    <row r="8" spans="1:7" ht="27" customHeight="1">
      <c r="A8" s="76" t="s">
        <v>149</v>
      </c>
      <c r="B8" s="75">
        <f>SUM(B9:B44)</f>
        <v>57675.272699999994</v>
      </c>
      <c r="C8" s="75">
        <f t="shared" ref="C8:D8" si="1">SUM(C9:C44)</f>
        <v>-12736.319501000004</v>
      </c>
      <c r="D8" s="75">
        <f t="shared" si="1"/>
        <v>44938.953199000003</v>
      </c>
    </row>
    <row r="9" spans="1:7" ht="27" customHeight="1">
      <c r="A9" s="76" t="s">
        <v>150</v>
      </c>
      <c r="B9" s="77">
        <v>4141.53</v>
      </c>
      <c r="C9" s="75">
        <v>-550.348702</v>
      </c>
      <c r="D9" s="75">
        <v>3591.1812979999995</v>
      </c>
      <c r="G9" s="78"/>
    </row>
    <row r="10" spans="1:7" ht="27" customHeight="1">
      <c r="A10" s="76" t="s">
        <v>151</v>
      </c>
      <c r="B10" s="77">
        <v>1202.7</v>
      </c>
      <c r="C10" s="75">
        <v>-120.00798799999998</v>
      </c>
      <c r="D10" s="75">
        <v>1082.6920120000002</v>
      </c>
    </row>
    <row r="11" spans="1:7" ht="27" customHeight="1">
      <c r="A11" s="76" t="s">
        <v>152</v>
      </c>
      <c r="B11" s="77">
        <v>3697.8</v>
      </c>
      <c r="C11" s="75">
        <v>2387.7904109999999</v>
      </c>
      <c r="D11" s="75">
        <v>6085.5904110000001</v>
      </c>
    </row>
    <row r="12" spans="1:7" ht="27" customHeight="1">
      <c r="A12" s="76" t="s">
        <v>153</v>
      </c>
      <c r="B12" s="77">
        <v>237</v>
      </c>
      <c r="C12" s="75">
        <v>75.791139000000015</v>
      </c>
      <c r="D12" s="75">
        <v>312.79113899999999</v>
      </c>
    </row>
    <row r="13" spans="1:7" ht="27" customHeight="1">
      <c r="A13" s="76" t="s">
        <v>154</v>
      </c>
      <c r="B13" s="77">
        <v>2522.85</v>
      </c>
      <c r="C13" s="75">
        <v>-646.74038099999996</v>
      </c>
      <c r="D13" s="75">
        <v>1876.1096190000001</v>
      </c>
    </row>
    <row r="14" spans="1:7" ht="27" customHeight="1">
      <c r="A14" s="76" t="s">
        <v>155</v>
      </c>
      <c r="B14" s="77">
        <v>363.5</v>
      </c>
      <c r="C14" s="75">
        <v>-20.192</v>
      </c>
      <c r="D14" s="75">
        <v>343.30799999999999</v>
      </c>
    </row>
    <row r="15" spans="1:7" ht="27" customHeight="1">
      <c r="A15" s="76" t="s">
        <v>156</v>
      </c>
      <c r="B15" s="77">
        <v>169.398</v>
      </c>
      <c r="C15" s="75">
        <v>-41.599800000000002</v>
      </c>
      <c r="D15" s="75">
        <v>127.79819999999999</v>
      </c>
    </row>
    <row r="16" spans="1:7" ht="27" customHeight="1">
      <c r="A16" s="76" t="s">
        <v>157</v>
      </c>
      <c r="B16" s="77">
        <v>795</v>
      </c>
      <c r="C16" s="75">
        <v>-507.95580000000001</v>
      </c>
      <c r="D16" s="75">
        <v>287.04419999999999</v>
      </c>
    </row>
    <row r="17" spans="1:4" ht="27" customHeight="1">
      <c r="A17" s="76" t="s">
        <v>158</v>
      </c>
      <c r="B17" s="77">
        <v>445.959</v>
      </c>
      <c r="C17" s="75">
        <v>-445.959</v>
      </c>
      <c r="D17" s="75">
        <v>0</v>
      </c>
    </row>
    <row r="18" spans="1:4" ht="27" customHeight="1">
      <c r="A18" s="76" t="s">
        <v>159</v>
      </c>
      <c r="B18" s="77">
        <v>1128.9000000000001</v>
      </c>
      <c r="C18" s="75">
        <v>-887.53880000000004</v>
      </c>
      <c r="D18" s="75">
        <f>B18+C18</f>
        <v>241.36120000000005</v>
      </c>
    </row>
    <row r="19" spans="1:4" ht="27" customHeight="1">
      <c r="A19" s="76" t="s">
        <v>160</v>
      </c>
      <c r="B19" s="77">
        <v>506.4</v>
      </c>
      <c r="C19" s="75">
        <v>-202.52879999999999</v>
      </c>
      <c r="D19" s="75">
        <v>303.87119999999999</v>
      </c>
    </row>
    <row r="20" spans="1:4" ht="27" customHeight="1">
      <c r="A20" s="76" t="s">
        <v>161</v>
      </c>
      <c r="B20" s="77">
        <v>4971</v>
      </c>
      <c r="C20" s="75">
        <v>-4971</v>
      </c>
      <c r="D20" s="75">
        <v>0</v>
      </c>
    </row>
    <row r="21" spans="1:4" ht="27" customHeight="1">
      <c r="A21" s="76" t="s">
        <v>162</v>
      </c>
      <c r="B21" s="77">
        <v>998.94740000000002</v>
      </c>
      <c r="C21" s="75">
        <v>0</v>
      </c>
      <c r="D21" s="75">
        <v>998.94740000000002</v>
      </c>
    </row>
    <row r="22" spans="1:4" ht="27" customHeight="1">
      <c r="A22" s="76" t="s">
        <v>163</v>
      </c>
      <c r="B22" s="77">
        <v>13035.448</v>
      </c>
      <c r="C22" s="75">
        <v>-4096.9579999999996</v>
      </c>
      <c r="D22" s="75">
        <v>8938.49</v>
      </c>
    </row>
    <row r="23" spans="1:4" ht="27" customHeight="1">
      <c r="A23" s="76" t="s">
        <v>164</v>
      </c>
      <c r="B23" s="77">
        <v>27.597300000000001</v>
      </c>
      <c r="C23" s="75">
        <v>0</v>
      </c>
      <c r="D23" s="75">
        <v>27.597300000000001</v>
      </c>
    </row>
    <row r="24" spans="1:4" ht="27" customHeight="1">
      <c r="A24" s="76" t="s">
        <v>165</v>
      </c>
      <c r="B24" s="77">
        <v>279.584</v>
      </c>
      <c r="C24" s="75">
        <v>6041.8693999999996</v>
      </c>
      <c r="D24" s="75">
        <f>B24+C24</f>
        <v>6321.4533999999994</v>
      </c>
    </row>
    <row r="25" spans="1:4" ht="27" customHeight="1">
      <c r="A25" s="76" t="s">
        <v>166</v>
      </c>
      <c r="B25" s="77">
        <v>5923.9439000000002</v>
      </c>
      <c r="C25" s="75">
        <v>-3615.3539000000001</v>
      </c>
      <c r="D25" s="75">
        <v>2308.59</v>
      </c>
    </row>
    <row r="26" spans="1:4" ht="27" customHeight="1">
      <c r="A26" s="76" t="s">
        <v>167</v>
      </c>
      <c r="B26" s="77">
        <v>1795.3823</v>
      </c>
      <c r="C26" s="75">
        <v>-1756.0223000000001</v>
      </c>
      <c r="D26" s="75">
        <v>39.36</v>
      </c>
    </row>
    <row r="27" spans="1:4" ht="27" customHeight="1">
      <c r="A27" s="76" t="s">
        <v>168</v>
      </c>
      <c r="B27" s="77">
        <v>271.39999999999998</v>
      </c>
      <c r="C27" s="75">
        <v>-77.189230000000009</v>
      </c>
      <c r="D27" s="75">
        <v>194.21077</v>
      </c>
    </row>
    <row r="28" spans="1:4" ht="27" customHeight="1">
      <c r="A28" s="76" t="s">
        <v>169</v>
      </c>
      <c r="B28" s="77">
        <v>4189.4787999999999</v>
      </c>
      <c r="C28" s="75">
        <v>-1472.1298300000001</v>
      </c>
      <c r="D28" s="75">
        <v>2717.34897</v>
      </c>
    </row>
    <row r="29" spans="1:4" ht="27" customHeight="1">
      <c r="A29" s="76" t="s">
        <v>170</v>
      </c>
      <c r="B29" s="77">
        <v>340.38299999999998</v>
      </c>
      <c r="C29" s="75">
        <v>-243.18299999999999</v>
      </c>
      <c r="D29" s="75">
        <v>97.2</v>
      </c>
    </row>
    <row r="30" spans="1:4" ht="27" customHeight="1">
      <c r="A30" s="76" t="s">
        <v>171</v>
      </c>
      <c r="B30" s="77">
        <v>1950</v>
      </c>
      <c r="C30" s="75">
        <v>-1615.2122999999999</v>
      </c>
      <c r="D30" s="75">
        <f>B30+C30</f>
        <v>334.78770000000009</v>
      </c>
    </row>
    <row r="31" spans="1:4" ht="27" customHeight="1">
      <c r="A31" s="76" t="s">
        <v>172</v>
      </c>
      <c r="B31" s="77">
        <v>200</v>
      </c>
      <c r="C31" s="75">
        <v>111</v>
      </c>
      <c r="D31" s="75">
        <v>311</v>
      </c>
    </row>
    <row r="32" spans="1:4" ht="27" customHeight="1">
      <c r="A32" s="76" t="s">
        <v>173</v>
      </c>
      <c r="B32" s="77">
        <v>15</v>
      </c>
      <c r="C32" s="75">
        <v>-15</v>
      </c>
      <c r="D32" s="75">
        <v>0</v>
      </c>
    </row>
    <row r="33" spans="1:4" ht="27" customHeight="1">
      <c r="A33" s="76" t="s">
        <v>174</v>
      </c>
      <c r="B33" s="77">
        <v>244.56</v>
      </c>
      <c r="C33" s="75">
        <v>-220.48</v>
      </c>
      <c r="D33" s="75">
        <v>24.08</v>
      </c>
    </row>
    <row r="34" spans="1:4" ht="27" customHeight="1">
      <c r="A34" s="76" t="s">
        <v>175</v>
      </c>
      <c r="B34" s="77">
        <v>890.17200000000003</v>
      </c>
      <c r="C34" s="75">
        <f>-45.47+72.2</f>
        <v>26.730000000000004</v>
      </c>
      <c r="D34" s="75">
        <f>B34+C34</f>
        <v>916.90200000000004</v>
      </c>
    </row>
    <row r="35" spans="1:4" ht="27" customHeight="1">
      <c r="A35" s="76" t="s">
        <v>176</v>
      </c>
      <c r="B35" s="77">
        <v>868.46400000000006</v>
      </c>
      <c r="C35" s="75">
        <v>50.286000000000001</v>
      </c>
      <c r="D35" s="75">
        <f>B35+C35</f>
        <v>918.75</v>
      </c>
    </row>
    <row r="36" spans="1:4" ht="27" customHeight="1">
      <c r="A36" s="76" t="s">
        <v>177</v>
      </c>
      <c r="B36" s="77">
        <v>375.75</v>
      </c>
      <c r="C36" s="75">
        <v>40.250440000000005</v>
      </c>
      <c r="D36" s="75">
        <v>416.00043999999997</v>
      </c>
    </row>
    <row r="37" spans="1:4" ht="27" customHeight="1">
      <c r="A37" s="76" t="s">
        <v>178</v>
      </c>
      <c r="B37" s="77">
        <v>1360</v>
      </c>
      <c r="C37" s="75">
        <v>-1163.71</v>
      </c>
      <c r="D37" s="75">
        <v>196.29</v>
      </c>
    </row>
    <row r="38" spans="1:4" ht="27" customHeight="1">
      <c r="A38" s="76" t="s">
        <v>179</v>
      </c>
      <c r="B38" s="77">
        <v>0</v>
      </c>
      <c r="C38" s="75">
        <v>55.809854000000001</v>
      </c>
      <c r="D38" s="75">
        <v>55.809854000000001</v>
      </c>
    </row>
    <row r="39" spans="1:4" ht="27" customHeight="1">
      <c r="A39" s="76" t="s">
        <v>180</v>
      </c>
      <c r="B39" s="77">
        <v>0</v>
      </c>
      <c r="C39" s="75">
        <v>38.628168000000002</v>
      </c>
      <c r="D39" s="75">
        <v>38.628168000000002</v>
      </c>
    </row>
    <row r="40" spans="1:4" ht="27" customHeight="1">
      <c r="A40" s="76" t="s">
        <v>181</v>
      </c>
      <c r="B40" s="77">
        <v>93.5</v>
      </c>
      <c r="C40" s="75">
        <v>0</v>
      </c>
      <c r="D40" s="75">
        <v>93.5</v>
      </c>
    </row>
    <row r="41" spans="1:4" ht="27" customHeight="1">
      <c r="A41" s="76" t="s">
        <v>182</v>
      </c>
      <c r="B41" s="77">
        <v>630.88499999999999</v>
      </c>
      <c r="C41" s="75">
        <v>1013.947143</v>
      </c>
      <c r="D41" s="75">
        <f>B41+C41</f>
        <v>1644.8321430000001</v>
      </c>
    </row>
    <row r="42" spans="1:4" ht="27" customHeight="1">
      <c r="A42" s="76" t="s">
        <v>183</v>
      </c>
      <c r="B42" s="77">
        <v>3183.6</v>
      </c>
      <c r="C42" s="75">
        <v>77.267674999999997</v>
      </c>
      <c r="D42" s="75">
        <f>B42+C42</f>
        <v>3260.867675</v>
      </c>
    </row>
    <row r="43" spans="1:4" ht="27" customHeight="1">
      <c r="A43" s="76" t="s">
        <v>184</v>
      </c>
      <c r="B43" s="77">
        <v>722.12</v>
      </c>
      <c r="C43" s="75">
        <v>-100.99</v>
      </c>
      <c r="D43" s="75">
        <v>621.13</v>
      </c>
    </row>
    <row r="44" spans="1:4" ht="27" customHeight="1">
      <c r="A44" s="76" t="s">
        <v>185</v>
      </c>
      <c r="B44" s="77">
        <v>97.02</v>
      </c>
      <c r="C44" s="75">
        <v>114.4101</v>
      </c>
      <c r="D44" s="75">
        <f>B44+C44</f>
        <v>211.43009999999998</v>
      </c>
    </row>
    <row r="45" spans="1:4" ht="40.5" customHeight="1">
      <c r="A45" s="135" t="s">
        <v>310</v>
      </c>
      <c r="B45" s="135"/>
      <c r="C45" s="135"/>
      <c r="D45" s="135"/>
    </row>
    <row r="77" ht="18.75" customHeight="1"/>
  </sheetData>
  <mergeCells count="2">
    <mergeCell ref="A2:D2"/>
    <mergeCell ref="A45:D4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10</vt:i4>
      </vt:variant>
    </vt:vector>
  </HeadingPairs>
  <TitlesOfParts>
    <vt:vector size="17" baseType="lpstr">
      <vt:lpstr>封面</vt:lpstr>
      <vt:lpstr>附件1 一般公共预算收入调整表 </vt:lpstr>
      <vt:lpstr>附件2 一般公共预算支出调整表</vt:lpstr>
      <vt:lpstr>附件2-1 地方一般公共预算支出调整明细表</vt:lpstr>
      <vt:lpstr>附件3 政府性基金预算收支调整表</vt:lpstr>
      <vt:lpstr>附件4 国有资本经营预算收支调整表</vt:lpstr>
      <vt:lpstr>附件5 2022年度“三保”支出调整表</vt:lpstr>
      <vt:lpstr>'附件1 一般公共预算收入调整表 '!Print_Area</vt:lpstr>
      <vt:lpstr>'附件2 一般公共预算支出调整表'!Print_Area</vt:lpstr>
      <vt:lpstr>'附件3 政府性基金预算收支调整表'!Print_Area</vt:lpstr>
      <vt:lpstr>'附件4 国有资本经营预算收支调整表'!Print_Area</vt:lpstr>
      <vt:lpstr>'附件5 2022年度“三保”支出调整表'!Print_Area</vt:lpstr>
      <vt:lpstr>'附件1 一般公共预算收入调整表 '!Print_Titles</vt:lpstr>
      <vt:lpstr>'附件2 一般公共预算支出调整表'!Print_Titles</vt:lpstr>
      <vt:lpstr>'附件3 政府性基金预算收支调整表'!Print_Titles</vt:lpstr>
      <vt:lpstr>'附件4 国有资本经营预算收支调整表'!Print_Titles</vt:lpstr>
      <vt:lpstr>'附件5 2022年度“三保”支出调整表'!Print_Titles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2023-01-09T05:35:44Z</dcterms:modified>
</cp:coreProperties>
</file>